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pompei\Documents\Repositories\1116GlassCrateCalculator\"/>
    </mc:Choice>
  </mc:AlternateContent>
  <xr:revisionPtr revIDLastSave="0" documentId="13_ncr:1_{87E58521-3FD5-4ACA-9D75-276A9074DB7F}" xr6:coauthVersionLast="47" xr6:coauthVersionMax="47" xr10:uidLastSave="{00000000-0000-0000-0000-000000000000}"/>
  <bookViews>
    <workbookView xWindow="28680" yWindow="-120" windowWidth="29040" windowHeight="15720" firstSheet="1" activeTab="1" xr2:uid="{476D7A2E-75EC-42BE-A852-9C4600E12329}"/>
  </bookViews>
  <sheets>
    <sheet name="Crate Types" sheetId="3" state="hidden" r:id="rId1"/>
    <sheet name="Dates" sheetId="6" r:id="rId2"/>
    <sheet name="Data from Interpane" sheetId="1" r:id="rId3"/>
    <sheet name="Sheet1" sheetId="7" r:id="rId4"/>
    <sheet name="Crate BOMs" sheetId="4" r:id="rId5"/>
    <sheet name="PIVOT" sheetId="5" r:id="rId6"/>
  </sheets>
  <definedNames>
    <definedName name="ExternalData_1" localSheetId="4" hidden="1">'Crate BOMs'!$A$1:$Y$498</definedName>
    <definedName name="ExternalData_2" localSheetId="4" hidden="1">'Crate BOMs'!$AI$1:$AJ$70</definedName>
    <definedName name="Slicer_Container_Number">#N/A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9" i="7" l="1"/>
  <c r="Y49" i="7"/>
  <c r="X49" i="7"/>
  <c r="W49" i="7"/>
  <c r="V49" i="7"/>
  <c r="U49" i="7"/>
  <c r="Z48" i="7"/>
  <c r="Y48" i="7"/>
  <c r="X48" i="7"/>
  <c r="W48" i="7"/>
  <c r="V48" i="7"/>
  <c r="U48" i="7"/>
  <c r="Z47" i="7"/>
  <c r="Y47" i="7"/>
  <c r="X47" i="7"/>
  <c r="W47" i="7"/>
  <c r="V47" i="7"/>
  <c r="U47" i="7"/>
  <c r="Z46" i="7"/>
  <c r="Y46" i="7"/>
  <c r="X46" i="7"/>
  <c r="W46" i="7"/>
  <c r="V46" i="7"/>
  <c r="U46" i="7"/>
  <c r="Z45" i="7"/>
  <c r="Y45" i="7"/>
  <c r="X45" i="7"/>
  <c r="W45" i="7"/>
  <c r="V45" i="7"/>
  <c r="U45" i="7"/>
  <c r="Z44" i="7"/>
  <c r="Y44" i="7"/>
  <c r="X44" i="7"/>
  <c r="W44" i="7"/>
  <c r="V44" i="7"/>
  <c r="U44" i="7"/>
  <c r="Z43" i="7"/>
  <c r="Y43" i="7"/>
  <c r="X43" i="7"/>
  <c r="W43" i="7"/>
  <c r="V43" i="7"/>
  <c r="U43" i="7"/>
  <c r="Z42" i="7"/>
  <c r="Y42" i="7"/>
  <c r="X42" i="7"/>
  <c r="W42" i="7"/>
  <c r="V42" i="7"/>
  <c r="U42" i="7"/>
  <c r="Z41" i="7"/>
  <c r="Y41" i="7"/>
  <c r="X41" i="7"/>
  <c r="W41" i="7"/>
  <c r="V41" i="7"/>
  <c r="U41" i="7"/>
  <c r="Z40" i="7"/>
  <c r="Y40" i="7"/>
  <c r="X40" i="7"/>
  <c r="W40" i="7"/>
  <c r="V40" i="7"/>
  <c r="U40" i="7"/>
  <c r="Z39" i="7"/>
  <c r="Y39" i="7"/>
  <c r="X39" i="7"/>
  <c r="W39" i="7"/>
  <c r="V39" i="7"/>
  <c r="U39" i="7"/>
  <c r="Z38" i="7"/>
  <c r="Y38" i="7"/>
  <c r="X38" i="7"/>
  <c r="W38" i="7"/>
  <c r="V38" i="7"/>
  <c r="U38" i="7"/>
  <c r="Z37" i="7"/>
  <c r="Y37" i="7"/>
  <c r="X37" i="7"/>
  <c r="W37" i="7"/>
  <c r="V37" i="7"/>
  <c r="U37" i="7"/>
  <c r="Z36" i="7"/>
  <c r="Y36" i="7"/>
  <c r="X36" i="7"/>
  <c r="W36" i="7"/>
  <c r="V36" i="7"/>
  <c r="U36" i="7"/>
  <c r="Z35" i="7"/>
  <c r="Y35" i="7"/>
  <c r="X35" i="7"/>
  <c r="W35" i="7"/>
  <c r="V35" i="7"/>
  <c r="U35" i="7"/>
  <c r="Z34" i="7"/>
  <c r="Y34" i="7"/>
  <c r="X34" i="7"/>
  <c r="W34" i="7"/>
  <c r="V34" i="7"/>
  <c r="U34" i="7"/>
  <c r="Z33" i="7"/>
  <c r="Y33" i="7"/>
  <c r="X33" i="7"/>
  <c r="W33" i="7"/>
  <c r="V33" i="7"/>
  <c r="U33" i="7"/>
  <c r="Z32" i="7"/>
  <c r="Y32" i="7"/>
  <c r="X32" i="7"/>
  <c r="W32" i="7"/>
  <c r="V32" i="7"/>
  <c r="U32" i="7"/>
  <c r="Z31" i="7"/>
  <c r="Y31" i="7"/>
  <c r="X31" i="7"/>
  <c r="W31" i="7"/>
  <c r="V31" i="7"/>
  <c r="U31" i="7"/>
  <c r="Z30" i="7"/>
  <c r="Y30" i="7"/>
  <c r="X30" i="7"/>
  <c r="W30" i="7"/>
  <c r="V30" i="7"/>
  <c r="U30" i="7"/>
  <c r="Z29" i="7"/>
  <c r="Y29" i="7"/>
  <c r="X29" i="7"/>
  <c r="W29" i="7"/>
  <c r="V29" i="7"/>
  <c r="U29" i="7"/>
  <c r="Z28" i="7"/>
  <c r="Y28" i="7"/>
  <c r="X28" i="7"/>
  <c r="W28" i="7"/>
  <c r="V28" i="7"/>
  <c r="U28" i="7"/>
  <c r="Z27" i="7"/>
  <c r="Y27" i="7"/>
  <c r="X27" i="7"/>
  <c r="W27" i="7"/>
  <c r="V27" i="7"/>
  <c r="U27" i="7"/>
  <c r="Z26" i="7"/>
  <c r="Y26" i="7"/>
  <c r="X26" i="7"/>
  <c r="W26" i="7"/>
  <c r="V26" i="7"/>
  <c r="U26" i="7"/>
  <c r="Z25" i="7"/>
  <c r="Y25" i="7"/>
  <c r="X25" i="7"/>
  <c r="W25" i="7"/>
  <c r="V25" i="7"/>
  <c r="U25" i="7"/>
  <c r="Z24" i="7"/>
  <c r="Y24" i="7"/>
  <c r="X24" i="7"/>
  <c r="W24" i="7"/>
  <c r="V24" i="7"/>
  <c r="U24" i="7"/>
  <c r="Z23" i="7"/>
  <c r="Y23" i="7"/>
  <c r="X23" i="7"/>
  <c r="W23" i="7"/>
  <c r="V23" i="7"/>
  <c r="U23" i="7"/>
  <c r="Z22" i="7"/>
  <c r="Y22" i="7"/>
  <c r="X22" i="7"/>
  <c r="W22" i="7"/>
  <c r="V22" i="7"/>
  <c r="U22" i="7"/>
  <c r="Z21" i="7"/>
  <c r="Y21" i="7"/>
  <c r="X21" i="7"/>
  <c r="W21" i="7"/>
  <c r="V21" i="7"/>
  <c r="U21" i="7"/>
  <c r="Z20" i="7"/>
  <c r="Y20" i="7"/>
  <c r="X20" i="7"/>
  <c r="W20" i="7"/>
  <c r="V20" i="7"/>
  <c r="U20" i="7"/>
  <c r="Z19" i="7"/>
  <c r="Y19" i="7"/>
  <c r="X19" i="7"/>
  <c r="W19" i="7"/>
  <c r="V19" i="7"/>
  <c r="U19" i="7"/>
  <c r="Z18" i="7"/>
  <c r="Y18" i="7"/>
  <c r="X18" i="7"/>
  <c r="W18" i="7"/>
  <c r="V18" i="7"/>
  <c r="U18" i="7"/>
  <c r="Z17" i="7"/>
  <c r="Y17" i="7"/>
  <c r="X17" i="7"/>
  <c r="W17" i="7"/>
  <c r="V17" i="7"/>
  <c r="U17" i="7"/>
  <c r="Z16" i="7"/>
  <c r="Y16" i="7"/>
  <c r="X16" i="7"/>
  <c r="W16" i="7"/>
  <c r="V16" i="7"/>
  <c r="U16" i="7"/>
  <c r="Z15" i="7"/>
  <c r="Y15" i="7"/>
  <c r="X15" i="7"/>
  <c r="W15" i="7"/>
  <c r="V15" i="7"/>
  <c r="U15" i="7"/>
  <c r="Z14" i="7"/>
  <c r="Y14" i="7"/>
  <c r="X14" i="7"/>
  <c r="W14" i="7"/>
  <c r="V14" i="7"/>
  <c r="U14" i="7"/>
  <c r="Z13" i="7"/>
  <c r="Y13" i="7"/>
  <c r="X13" i="7"/>
  <c r="W13" i="7"/>
  <c r="V13" i="7"/>
  <c r="U13" i="7"/>
  <c r="Z12" i="7"/>
  <c r="Y12" i="7"/>
  <c r="X12" i="7"/>
  <c r="W12" i="7"/>
  <c r="V12" i="7"/>
  <c r="U12" i="7"/>
  <c r="Z11" i="7"/>
  <c r="Y11" i="7"/>
  <c r="X11" i="7"/>
  <c r="W11" i="7"/>
  <c r="V11" i="7"/>
  <c r="U11" i="7"/>
  <c r="Z10" i="7"/>
  <c r="Y10" i="7"/>
  <c r="X10" i="7"/>
  <c r="W10" i="7"/>
  <c r="V10" i="7"/>
  <c r="U10" i="7"/>
  <c r="Z9" i="7"/>
  <c r="Y9" i="7"/>
  <c r="X9" i="7"/>
  <c r="W9" i="7"/>
  <c r="V9" i="7"/>
  <c r="U9" i="7"/>
  <c r="Z8" i="7"/>
  <c r="Y8" i="7"/>
  <c r="X8" i="7"/>
  <c r="W8" i="7"/>
  <c r="V8" i="7"/>
  <c r="U8" i="7"/>
  <c r="Z7" i="7"/>
  <c r="Y7" i="7"/>
  <c r="X7" i="7"/>
  <c r="W7" i="7"/>
  <c r="V7" i="7"/>
  <c r="U7" i="7"/>
  <c r="Z6" i="7"/>
  <c r="Y6" i="7"/>
  <c r="X6" i="7"/>
  <c r="W6" i="7"/>
  <c r="V6" i="7"/>
  <c r="U6" i="7"/>
  <c r="Z5" i="7"/>
  <c r="V5" i="7"/>
  <c r="W5" i="7"/>
  <c r="X5" i="7"/>
  <c r="Y5" i="7"/>
  <c r="U5" i="7"/>
  <c r="Z2"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AA2" i="4"/>
  <c r="AB2" i="4" s="1"/>
  <c r="AC2" i="4" s="1"/>
  <c r="AA3" i="4"/>
  <c r="AB3" i="4" s="1"/>
  <c r="AA4" i="4"/>
  <c r="AB4" i="4" s="1"/>
  <c r="AA5" i="4"/>
  <c r="AB5" i="4" s="1"/>
  <c r="AA6" i="4"/>
  <c r="AA7" i="4"/>
  <c r="AA8" i="4"/>
  <c r="AB8" i="4" s="1"/>
  <c r="AA9" i="4"/>
  <c r="AB9" i="4" s="1"/>
  <c r="AC9" i="4" s="1"/>
  <c r="AA10" i="4"/>
  <c r="AB10" i="4" s="1"/>
  <c r="AC10" i="4" s="1"/>
  <c r="AA11" i="4"/>
  <c r="AB11" i="4" s="1"/>
  <c r="AA12" i="4"/>
  <c r="AB12" i="4" s="1"/>
  <c r="AC12" i="4" s="1"/>
  <c r="AA13" i="4"/>
  <c r="AB13" i="4" s="1"/>
  <c r="AC13" i="4" s="1"/>
  <c r="AA14" i="4"/>
  <c r="AB14" i="4" s="1"/>
  <c r="AC14" i="4" s="1"/>
  <c r="AA15" i="4"/>
  <c r="AA16" i="4"/>
  <c r="AB16" i="4" s="1"/>
  <c r="AA17" i="4"/>
  <c r="AB17" i="4" s="1"/>
  <c r="AA18" i="4"/>
  <c r="AB18" i="4" s="1"/>
  <c r="AC18" i="4" s="1"/>
  <c r="AA19" i="4"/>
  <c r="AB19" i="4" s="1"/>
  <c r="AA20" i="4"/>
  <c r="AB20" i="4" s="1"/>
  <c r="AC20" i="4" s="1"/>
  <c r="AA21" i="4"/>
  <c r="AB21" i="4" s="1"/>
  <c r="AA22" i="4"/>
  <c r="AB22" i="4" s="1"/>
  <c r="AC22" i="4" s="1"/>
  <c r="AA23" i="4"/>
  <c r="AB23" i="4" s="1"/>
  <c r="AC23" i="4" s="1"/>
  <c r="AA24" i="4"/>
  <c r="AB24" i="4" s="1"/>
  <c r="AA25" i="4"/>
  <c r="AB25" i="4" s="1"/>
  <c r="AA26" i="4"/>
  <c r="AB26" i="4" s="1"/>
  <c r="AC26" i="4" s="1"/>
  <c r="AA27" i="4"/>
  <c r="AB27" i="4" s="1"/>
  <c r="AA28" i="4"/>
  <c r="AB28" i="4" s="1"/>
  <c r="AC28" i="4" s="1"/>
  <c r="AA29" i="4"/>
  <c r="AA30" i="4"/>
  <c r="AB30" i="4" s="1"/>
  <c r="AA31" i="4"/>
  <c r="AA32" i="4"/>
  <c r="AB32" i="4" s="1"/>
  <c r="AA33" i="4"/>
  <c r="AB33" i="4" s="1"/>
  <c r="AC33" i="4" s="1"/>
  <c r="AA34" i="4"/>
  <c r="AB34" i="4" s="1"/>
  <c r="AC34" i="4" s="1"/>
  <c r="AA35" i="4"/>
  <c r="AB35" i="4" s="1"/>
  <c r="AA36" i="4"/>
  <c r="AB36" i="4" s="1"/>
  <c r="AC36" i="4" s="1"/>
  <c r="AA37" i="4"/>
  <c r="AB37" i="4" s="1"/>
  <c r="AC37" i="4" s="1"/>
  <c r="AA38" i="4"/>
  <c r="AA39" i="4"/>
  <c r="AA40" i="4"/>
  <c r="AB40" i="4" s="1"/>
  <c r="AA41" i="4"/>
  <c r="AB41" i="4" s="1"/>
  <c r="AC41" i="4" s="1"/>
  <c r="AA42" i="4"/>
  <c r="AB42" i="4" s="1"/>
  <c r="AC42" i="4" s="1"/>
  <c r="AA43" i="4"/>
  <c r="AB43" i="4" s="1"/>
  <c r="AA44" i="4"/>
  <c r="AB44" i="4" s="1"/>
  <c r="AC44" i="4" s="1"/>
  <c r="AA45" i="4"/>
  <c r="AB45" i="4" s="1"/>
  <c r="AC45" i="4" s="1"/>
  <c r="AA46" i="4"/>
  <c r="AB46" i="4" s="1"/>
  <c r="AC46" i="4" s="1"/>
  <c r="AA47" i="4"/>
  <c r="AA48" i="4"/>
  <c r="AB48" i="4" s="1"/>
  <c r="AA49" i="4"/>
  <c r="AB49" i="4" s="1"/>
  <c r="AC49" i="4" s="1"/>
  <c r="AA50" i="4"/>
  <c r="AB50" i="4" s="1"/>
  <c r="AC50" i="4" s="1"/>
  <c r="AA51" i="4"/>
  <c r="AB51" i="4" s="1"/>
  <c r="AA52" i="4"/>
  <c r="AA53" i="4"/>
  <c r="AA54" i="4"/>
  <c r="AB54" i="4" s="1"/>
  <c r="AC54" i="4" s="1"/>
  <c r="AA55" i="4"/>
  <c r="AB55" i="4" s="1"/>
  <c r="AC55" i="4" s="1"/>
  <c r="AA56" i="4"/>
  <c r="AB56" i="4" s="1"/>
  <c r="AA57" i="4"/>
  <c r="AB57" i="4" s="1"/>
  <c r="AA58" i="4"/>
  <c r="AB58" i="4" s="1"/>
  <c r="AC58" i="4" s="1"/>
  <c r="AA59" i="4"/>
  <c r="AB59" i="4" s="1"/>
  <c r="AA60" i="4"/>
  <c r="AA61" i="4"/>
  <c r="AB61" i="4" s="1"/>
  <c r="AC61" i="4" s="1"/>
  <c r="AA62" i="4"/>
  <c r="AB62" i="4" s="1"/>
  <c r="AC62" i="4" s="1"/>
  <c r="AA63" i="4"/>
  <c r="AA64" i="4"/>
  <c r="AA65" i="4"/>
  <c r="AB65" i="4" s="1"/>
  <c r="AC65" i="4" s="1"/>
  <c r="AA66" i="4"/>
  <c r="AB66" i="4" s="1"/>
  <c r="AC66" i="4" s="1"/>
  <c r="AA67" i="4"/>
  <c r="AB67" i="4" s="1"/>
  <c r="AA68" i="4"/>
  <c r="AB68" i="4" s="1"/>
  <c r="AC68" i="4" s="1"/>
  <c r="AA69" i="4"/>
  <c r="AB69" i="4" s="1"/>
  <c r="AA70" i="4"/>
  <c r="AB70" i="4" s="1"/>
  <c r="AC70" i="4" s="1"/>
  <c r="AA71" i="4"/>
  <c r="AA72" i="4"/>
  <c r="AB72" i="4" s="1"/>
  <c r="AA73" i="4"/>
  <c r="AB73" i="4" s="1"/>
  <c r="AC73" i="4" s="1"/>
  <c r="AA74" i="4"/>
  <c r="AB74" i="4" s="1"/>
  <c r="AC74" i="4" s="1"/>
  <c r="AA75" i="4"/>
  <c r="AB75" i="4" s="1"/>
  <c r="AA76" i="4"/>
  <c r="AB76" i="4" s="1"/>
  <c r="AC76" i="4" s="1"/>
  <c r="AA77" i="4"/>
  <c r="AB77" i="4" s="1"/>
  <c r="AC77" i="4" s="1"/>
  <c r="AA78" i="4"/>
  <c r="AB78" i="4" s="1"/>
  <c r="AC78" i="4" s="1"/>
  <c r="AA79" i="4"/>
  <c r="AA80" i="4"/>
  <c r="AB80" i="4" s="1"/>
  <c r="AA81" i="4"/>
  <c r="AB81" i="4" s="1"/>
  <c r="AC81" i="4" s="1"/>
  <c r="AA82" i="4"/>
  <c r="AB82" i="4" s="1"/>
  <c r="AC82" i="4" s="1"/>
  <c r="AA83" i="4"/>
  <c r="AB83" i="4" s="1"/>
  <c r="AA84" i="4"/>
  <c r="AA85" i="4"/>
  <c r="AA86" i="4"/>
  <c r="AA87" i="4"/>
  <c r="AB87" i="4" s="1"/>
  <c r="AC87" i="4" s="1"/>
  <c r="AA88" i="4"/>
  <c r="AB88" i="4" s="1"/>
  <c r="AA89" i="4"/>
  <c r="AB89" i="4" s="1"/>
  <c r="AA90" i="4"/>
  <c r="AB90" i="4" s="1"/>
  <c r="AC90" i="4" s="1"/>
  <c r="AA91" i="4"/>
  <c r="AB91" i="4" s="1"/>
  <c r="AA92" i="4"/>
  <c r="AB92" i="4" s="1"/>
  <c r="AC92" i="4" s="1"/>
  <c r="AA93" i="4"/>
  <c r="AA94" i="4"/>
  <c r="AB94" i="4" s="1"/>
  <c r="AC94" i="4" s="1"/>
  <c r="AA95" i="4"/>
  <c r="AA96" i="4"/>
  <c r="AB96" i="4" s="1"/>
  <c r="AA97" i="4"/>
  <c r="AB97" i="4" s="1"/>
  <c r="AA98" i="4"/>
  <c r="AB98" i="4" s="1"/>
  <c r="AC98" i="4" s="1"/>
  <c r="AA99" i="4"/>
  <c r="AB99" i="4" s="1"/>
  <c r="AA100" i="4"/>
  <c r="AB100" i="4" s="1"/>
  <c r="AC100" i="4" s="1"/>
  <c r="AA101" i="4"/>
  <c r="AB101" i="4" s="1"/>
  <c r="AA102" i="4"/>
  <c r="AB102" i="4" s="1"/>
  <c r="AA103" i="4"/>
  <c r="AB103" i="4" s="1"/>
  <c r="AA104" i="4"/>
  <c r="AB104" i="4" s="1"/>
  <c r="AA105" i="4"/>
  <c r="AB105" i="4" s="1"/>
  <c r="AC105" i="4" s="1"/>
  <c r="AA106" i="4"/>
  <c r="AB106" i="4" s="1"/>
  <c r="AC106" i="4" s="1"/>
  <c r="AA107" i="4"/>
  <c r="AB107" i="4" s="1"/>
  <c r="AA108" i="4"/>
  <c r="AA109" i="4"/>
  <c r="AA110" i="4"/>
  <c r="AB110" i="4" s="1"/>
  <c r="AC110" i="4" s="1"/>
  <c r="AA111" i="4"/>
  <c r="AA112" i="4"/>
  <c r="AA113" i="4"/>
  <c r="AB113" i="4" s="1"/>
  <c r="AC113" i="4" s="1"/>
  <c r="AA114" i="4"/>
  <c r="AB114" i="4" s="1"/>
  <c r="AC114" i="4" s="1"/>
  <c r="AA115" i="4"/>
  <c r="AB115" i="4" s="1"/>
  <c r="AA116" i="4"/>
  <c r="AA117" i="4"/>
  <c r="AB117" i="4" s="1"/>
  <c r="AA118" i="4"/>
  <c r="AB118" i="4" s="1"/>
  <c r="AC118" i="4" s="1"/>
  <c r="AA119" i="4"/>
  <c r="AB119" i="4" s="1"/>
  <c r="AC119" i="4" s="1"/>
  <c r="AA120" i="4"/>
  <c r="AB120" i="4" s="1"/>
  <c r="AA121" i="4"/>
  <c r="AB121" i="4" s="1"/>
  <c r="AC121" i="4" s="1"/>
  <c r="AA122" i="4"/>
  <c r="AB122" i="4" s="1"/>
  <c r="AC122" i="4" s="1"/>
  <c r="AA123" i="4"/>
  <c r="AB123" i="4" s="1"/>
  <c r="AA124" i="4"/>
  <c r="AB124" i="4" s="1"/>
  <c r="AC124" i="4" s="1"/>
  <c r="AA125" i="4"/>
  <c r="AB125" i="4" s="1"/>
  <c r="AC125" i="4" s="1"/>
  <c r="AA126" i="4"/>
  <c r="AB126" i="4" s="1"/>
  <c r="AC126" i="4" s="1"/>
  <c r="AA127" i="4"/>
  <c r="AA128" i="4"/>
  <c r="AB128" i="4" s="1"/>
  <c r="AA129" i="4"/>
  <c r="AB129" i="4" s="1"/>
  <c r="AA130" i="4"/>
  <c r="AB130" i="4" s="1"/>
  <c r="AC130" i="4" s="1"/>
  <c r="AA131" i="4"/>
  <c r="AB131" i="4" s="1"/>
  <c r="AA132" i="4"/>
  <c r="AB132" i="4" s="1"/>
  <c r="AC132" i="4" s="1"/>
  <c r="AA133" i="4"/>
  <c r="AA134" i="4"/>
  <c r="AB134" i="4" s="1"/>
  <c r="AA135" i="4"/>
  <c r="AA136" i="4"/>
  <c r="AB136" i="4" s="1"/>
  <c r="AA137" i="4"/>
  <c r="AB137" i="4" s="1"/>
  <c r="AC137" i="4" s="1"/>
  <c r="AA138" i="4"/>
  <c r="AB138" i="4" s="1"/>
  <c r="AC138" i="4" s="1"/>
  <c r="AA139" i="4"/>
  <c r="AB139" i="4" s="1"/>
  <c r="AA140" i="4"/>
  <c r="AA141" i="4"/>
  <c r="AB141" i="4" s="1"/>
  <c r="AC141" i="4" s="1"/>
  <c r="AA142" i="4"/>
  <c r="AB142" i="4" s="1"/>
  <c r="AC142" i="4" s="1"/>
  <c r="AA143" i="4"/>
  <c r="AA144" i="4"/>
  <c r="AB144" i="4" s="1"/>
  <c r="AA145" i="4"/>
  <c r="AB145" i="4" s="1"/>
  <c r="AC145" i="4" s="1"/>
  <c r="AA146" i="4"/>
  <c r="AB146" i="4" s="1"/>
  <c r="AC146" i="4" s="1"/>
  <c r="AA147" i="4"/>
  <c r="AB147" i="4" s="1"/>
  <c r="AA148" i="4"/>
  <c r="AB148" i="4" s="1"/>
  <c r="AC148" i="4" s="1"/>
  <c r="AA149" i="4"/>
  <c r="AB149" i="4" s="1"/>
  <c r="AC149" i="4" s="1"/>
  <c r="AA150" i="4"/>
  <c r="AB150" i="4" s="1"/>
  <c r="AC150" i="4" s="1"/>
  <c r="AA151" i="4"/>
  <c r="AB151" i="4" s="1"/>
  <c r="AC151" i="4" s="1"/>
  <c r="AA152" i="4"/>
  <c r="AA153" i="4"/>
  <c r="AA154" i="4"/>
  <c r="AB154" i="4" s="1"/>
  <c r="AC154" i="4" s="1"/>
  <c r="AA155" i="4"/>
  <c r="AB155" i="4" s="1"/>
  <c r="AA156" i="4"/>
  <c r="AA157" i="4"/>
  <c r="AB157" i="4" s="1"/>
  <c r="AA158" i="4"/>
  <c r="AB158" i="4" s="1"/>
  <c r="AC158" i="4" s="1"/>
  <c r="AA159" i="4"/>
  <c r="AA160" i="4"/>
  <c r="AB160" i="4" s="1"/>
  <c r="AA161" i="4"/>
  <c r="AB161" i="4" s="1"/>
  <c r="AA162" i="4"/>
  <c r="AB162" i="4" s="1"/>
  <c r="AC162" i="4" s="1"/>
  <c r="AA163" i="4"/>
  <c r="AB163" i="4" s="1"/>
  <c r="AA164" i="4"/>
  <c r="AB164" i="4" s="1"/>
  <c r="AC164" i="4" s="1"/>
  <c r="AA165" i="4"/>
  <c r="AB165" i="4" s="1"/>
  <c r="AC165" i="4" s="1"/>
  <c r="AA166" i="4"/>
  <c r="AB166" i="4" s="1"/>
  <c r="AC166" i="4" s="1"/>
  <c r="AA167" i="4"/>
  <c r="AA168" i="4"/>
  <c r="AB168" i="4" s="1"/>
  <c r="AA169" i="4"/>
  <c r="AB169" i="4" s="1"/>
  <c r="AC169" i="4" s="1"/>
  <c r="AA170" i="4"/>
  <c r="AB170" i="4" s="1"/>
  <c r="AC170" i="4" s="1"/>
  <c r="AA171" i="4"/>
  <c r="AB171" i="4" s="1"/>
  <c r="AA172" i="4"/>
  <c r="AA173" i="4"/>
  <c r="AA174" i="4"/>
  <c r="AB174" i="4" s="1"/>
  <c r="AC174" i="4" s="1"/>
  <c r="AA175" i="4"/>
  <c r="AA176" i="4"/>
  <c r="AA177" i="4"/>
  <c r="AB177" i="4" s="1"/>
  <c r="AC177" i="4" s="1"/>
  <c r="AA178" i="4"/>
  <c r="AB178" i="4" s="1"/>
  <c r="AC178" i="4" s="1"/>
  <c r="AA179" i="4"/>
  <c r="AB179" i="4" s="1"/>
  <c r="AA180" i="4"/>
  <c r="AB180" i="4" s="1"/>
  <c r="AC180" i="4" s="1"/>
  <c r="AA181" i="4"/>
  <c r="AB181" i="4" s="1"/>
  <c r="AA182" i="4"/>
  <c r="AB182" i="4" s="1"/>
  <c r="AA183" i="4"/>
  <c r="AB183" i="4" s="1"/>
  <c r="AC183" i="4" s="1"/>
  <c r="AA184" i="4"/>
  <c r="AB184" i="4" s="1"/>
  <c r="AA185" i="4"/>
  <c r="AB185" i="4" s="1"/>
  <c r="AC185" i="4" s="1"/>
  <c r="AA186" i="4"/>
  <c r="AB186" i="4" s="1"/>
  <c r="AC186" i="4" s="1"/>
  <c r="AA187" i="4"/>
  <c r="AB187" i="4" s="1"/>
  <c r="AA188" i="4"/>
  <c r="AB188" i="4" s="1"/>
  <c r="AC188" i="4" s="1"/>
  <c r="AA189" i="4"/>
  <c r="AB189" i="4" s="1"/>
  <c r="AC189" i="4" s="1"/>
  <c r="AA190" i="4"/>
  <c r="AB190" i="4" s="1"/>
  <c r="AA191" i="4"/>
  <c r="AA192" i="4"/>
  <c r="AB192" i="4" s="1"/>
  <c r="AA193" i="4"/>
  <c r="AB193" i="4" s="1"/>
  <c r="AC193" i="4" s="1"/>
  <c r="AA194" i="4"/>
  <c r="AB194" i="4" s="1"/>
  <c r="AC194" i="4" s="1"/>
  <c r="AA195" i="4"/>
  <c r="AB195" i="4" s="1"/>
  <c r="AA196" i="4"/>
  <c r="AB196" i="4" s="1"/>
  <c r="AC196" i="4" s="1"/>
  <c r="AA197" i="4"/>
  <c r="AB197" i="4" s="1"/>
  <c r="AC197" i="4" s="1"/>
  <c r="AA198" i="4"/>
  <c r="AB198" i="4" s="1"/>
  <c r="AC198" i="4" s="1"/>
  <c r="AA199" i="4"/>
  <c r="AA200" i="4"/>
  <c r="AB200" i="4" s="1"/>
  <c r="AA201" i="4"/>
  <c r="AB201" i="4" s="1"/>
  <c r="AA202" i="4"/>
  <c r="AA203" i="4"/>
  <c r="AB203" i="4" s="1"/>
  <c r="AA204" i="4"/>
  <c r="AA205" i="4"/>
  <c r="AA206" i="4"/>
  <c r="AB206" i="4" s="1"/>
  <c r="AC206" i="4" s="1"/>
  <c r="AA207" i="4"/>
  <c r="AB207" i="4" s="1"/>
  <c r="AC207" i="4" s="1"/>
  <c r="AA208" i="4"/>
  <c r="AB208" i="4" s="1"/>
  <c r="AA209" i="4"/>
  <c r="AA210" i="4"/>
  <c r="AB210" i="4" s="1"/>
  <c r="AC210" i="4" s="1"/>
  <c r="AA211" i="4"/>
  <c r="AB211" i="4" s="1"/>
  <c r="AA212" i="4"/>
  <c r="AB212" i="4" s="1"/>
  <c r="AC212" i="4" s="1"/>
  <c r="AA213" i="4"/>
  <c r="AA214" i="4"/>
  <c r="AB214" i="4" s="1"/>
  <c r="AC214" i="4" s="1"/>
  <c r="AA215" i="4"/>
  <c r="AA216" i="4"/>
  <c r="AA217" i="4"/>
  <c r="AA218" i="4"/>
  <c r="AA219" i="4"/>
  <c r="AA220" i="4"/>
  <c r="AB220" i="4" s="1"/>
  <c r="AC220" i="4" s="1"/>
  <c r="AA221" i="4"/>
  <c r="AB221" i="4" s="1"/>
  <c r="AC221" i="4" s="1"/>
  <c r="AA222" i="4"/>
  <c r="AA223" i="4"/>
  <c r="AA224" i="4"/>
  <c r="AB224" i="4" s="1"/>
  <c r="AA225" i="4"/>
  <c r="AB225" i="4" s="1"/>
  <c r="AC225" i="4" s="1"/>
  <c r="AA226" i="4"/>
  <c r="AA227" i="4"/>
  <c r="AB227" i="4" s="1"/>
  <c r="AA228" i="4"/>
  <c r="AB228" i="4" s="1"/>
  <c r="AC228" i="4" s="1"/>
  <c r="AA229" i="4"/>
  <c r="AB229" i="4" s="1"/>
  <c r="AC229" i="4" s="1"/>
  <c r="AA230" i="4"/>
  <c r="AB230" i="4" s="1"/>
  <c r="AC230" i="4" s="1"/>
  <c r="AA231" i="4"/>
  <c r="AA232" i="4"/>
  <c r="AB232" i="4" s="1"/>
  <c r="AA233" i="4"/>
  <c r="AB233" i="4" s="1"/>
  <c r="AC233" i="4" s="1"/>
  <c r="AA234" i="4"/>
  <c r="AB234" i="4" s="1"/>
  <c r="AC234" i="4" s="1"/>
  <c r="AA235" i="4"/>
  <c r="AB235" i="4" s="1"/>
  <c r="AA236" i="4"/>
  <c r="AA237" i="4"/>
  <c r="AA238" i="4"/>
  <c r="AB238" i="4" s="1"/>
  <c r="AC238" i="4" s="1"/>
  <c r="AA239" i="4"/>
  <c r="AA240" i="4"/>
  <c r="AB240" i="4" s="1"/>
  <c r="AA241" i="4"/>
  <c r="AB241" i="4" s="1"/>
  <c r="AA242" i="4"/>
  <c r="AB242" i="4" s="1"/>
  <c r="AA243" i="4"/>
  <c r="AA244" i="4"/>
  <c r="AB244" i="4" s="1"/>
  <c r="AC244" i="4" s="1"/>
  <c r="AA245" i="4"/>
  <c r="AB245" i="4" s="1"/>
  <c r="AC245" i="4" s="1"/>
  <c r="AA246" i="4"/>
  <c r="AB246" i="4" s="1"/>
  <c r="AA247" i="4"/>
  <c r="AB247" i="4" s="1"/>
  <c r="AC247" i="4" s="1"/>
  <c r="AA248" i="4"/>
  <c r="AB248" i="4" s="1"/>
  <c r="AA249" i="4"/>
  <c r="AB249" i="4" s="1"/>
  <c r="AC249" i="4" s="1"/>
  <c r="AA250" i="4"/>
  <c r="AB250" i="4" s="1"/>
  <c r="AC250" i="4" s="1"/>
  <c r="AA251" i="4"/>
  <c r="AA252" i="4"/>
  <c r="AB252" i="4" s="1"/>
  <c r="AA253" i="4"/>
  <c r="AB253" i="4" s="1"/>
  <c r="AC253" i="4" s="1"/>
  <c r="AA254" i="4"/>
  <c r="AB254" i="4" s="1"/>
  <c r="AC254" i="4" s="1"/>
  <c r="AA255" i="4"/>
  <c r="AA256" i="4"/>
  <c r="AB256" i="4" s="1"/>
  <c r="AA257" i="4"/>
  <c r="AB257" i="4" s="1"/>
  <c r="AC257" i="4" s="1"/>
  <c r="AA258" i="4"/>
  <c r="AB258" i="4" s="1"/>
  <c r="AA259" i="4"/>
  <c r="AB259" i="4" s="1"/>
  <c r="AA260" i="4"/>
  <c r="AA261" i="4"/>
  <c r="AB261" i="4" s="1"/>
  <c r="AC261" i="4" s="1"/>
  <c r="AA262" i="4"/>
  <c r="AB262" i="4" s="1"/>
  <c r="AC262" i="4" s="1"/>
  <c r="AA263" i="4"/>
  <c r="AA264" i="4"/>
  <c r="AB264" i="4" s="1"/>
  <c r="AA265" i="4"/>
  <c r="AB265" i="4" s="1"/>
  <c r="AC265" i="4" s="1"/>
  <c r="AA266" i="4"/>
  <c r="AB266" i="4" s="1"/>
  <c r="AA267" i="4"/>
  <c r="AA268" i="4"/>
  <c r="AA269" i="4"/>
  <c r="AA270" i="4"/>
  <c r="AB270" i="4" s="1"/>
  <c r="AA271" i="4"/>
  <c r="AB271" i="4" s="1"/>
  <c r="AC271" i="4" s="1"/>
  <c r="AA272" i="4"/>
  <c r="AB272" i="4" s="1"/>
  <c r="AA273" i="4"/>
  <c r="AB273" i="4" s="1"/>
  <c r="AA274" i="4"/>
  <c r="AB274" i="4" s="1"/>
  <c r="AC274" i="4" s="1"/>
  <c r="AA275" i="4"/>
  <c r="AA276" i="4"/>
  <c r="AB276" i="4" s="1"/>
  <c r="AC276" i="4" s="1"/>
  <c r="AA277" i="4"/>
  <c r="AB277" i="4" s="1"/>
  <c r="AC277" i="4" s="1"/>
  <c r="AA278" i="4"/>
  <c r="AB278" i="4" s="1"/>
  <c r="AC278" i="4" s="1"/>
  <c r="AA279" i="4"/>
  <c r="AA280" i="4"/>
  <c r="AA281" i="4"/>
  <c r="AB281" i="4" s="1"/>
  <c r="AC281" i="4" s="1"/>
  <c r="AA282" i="4"/>
  <c r="AA283" i="4"/>
  <c r="AA284" i="4"/>
  <c r="AB284" i="4" s="1"/>
  <c r="AC284" i="4" s="1"/>
  <c r="AA285" i="4"/>
  <c r="AB285" i="4" s="1"/>
  <c r="AC285" i="4" s="1"/>
  <c r="AA286" i="4"/>
  <c r="AB286" i="4" s="1"/>
  <c r="AA287" i="4"/>
  <c r="AA288" i="4"/>
  <c r="AB288" i="4" s="1"/>
  <c r="AA289" i="4"/>
  <c r="AB289" i="4" s="1"/>
  <c r="AC289" i="4" s="1"/>
  <c r="AA290" i="4"/>
  <c r="AB290" i="4" s="1"/>
  <c r="AA291" i="4"/>
  <c r="AB291" i="4" s="1"/>
  <c r="AA292" i="4"/>
  <c r="AA293" i="4"/>
  <c r="AA294" i="4"/>
  <c r="AB294" i="4" s="1"/>
  <c r="AC294" i="4" s="1"/>
  <c r="AA295" i="4"/>
  <c r="AA296" i="4"/>
  <c r="AA297" i="4"/>
  <c r="AB297" i="4" s="1"/>
  <c r="AC297" i="4" s="1"/>
  <c r="AA298" i="4"/>
  <c r="AB298" i="4" s="1"/>
  <c r="AC298" i="4" s="1"/>
  <c r="AA299" i="4"/>
  <c r="AB299" i="4" s="1"/>
  <c r="AA300" i="4"/>
  <c r="AB300" i="4" s="1"/>
  <c r="AC300" i="4" s="1"/>
  <c r="AA301" i="4"/>
  <c r="AB301" i="4" s="1"/>
  <c r="AC301" i="4" s="1"/>
  <c r="AA302" i="4"/>
  <c r="AB302" i="4" s="1"/>
  <c r="AC302" i="4" s="1"/>
  <c r="AA303" i="4"/>
  <c r="AA304" i="4"/>
  <c r="AA305" i="4"/>
  <c r="AB305" i="4" s="1"/>
  <c r="AC305" i="4" s="1"/>
  <c r="AA306" i="4"/>
  <c r="AA307" i="4"/>
  <c r="AA308" i="4"/>
  <c r="AB308" i="4" s="1"/>
  <c r="AC308" i="4" s="1"/>
  <c r="AA309" i="4"/>
  <c r="AB309" i="4" s="1"/>
  <c r="AC309" i="4" s="1"/>
  <c r="AA310" i="4"/>
  <c r="AB310" i="4" s="1"/>
  <c r="AC310" i="4" s="1"/>
  <c r="AA311" i="4"/>
  <c r="AB311" i="4" s="1"/>
  <c r="AC311" i="4" s="1"/>
  <c r="AA312" i="4"/>
  <c r="AA313" i="4"/>
  <c r="AB313" i="4" s="1"/>
  <c r="AC313" i="4" s="1"/>
  <c r="AA314" i="4"/>
  <c r="AB314" i="4" s="1"/>
  <c r="AC314" i="4" s="1"/>
  <c r="AA315" i="4"/>
  <c r="AB315" i="4" s="1"/>
  <c r="AA316" i="4"/>
  <c r="AB316" i="4" s="1"/>
  <c r="AA317" i="4"/>
  <c r="AB317" i="4" s="1"/>
  <c r="AC317" i="4" s="1"/>
  <c r="AA318" i="4"/>
  <c r="AB318" i="4" s="1"/>
  <c r="AC318" i="4" s="1"/>
  <c r="AA319" i="4"/>
  <c r="AA320" i="4"/>
  <c r="AB320" i="4" s="1"/>
  <c r="AA321" i="4"/>
  <c r="AB321" i="4" s="1"/>
  <c r="AC321" i="4" s="1"/>
  <c r="AA322" i="4"/>
  <c r="AB322" i="4" s="1"/>
  <c r="AA323" i="4"/>
  <c r="AB323" i="4" s="1"/>
  <c r="AA324" i="4"/>
  <c r="AB324" i="4" s="1"/>
  <c r="AC324" i="4" s="1"/>
  <c r="AA325" i="4"/>
  <c r="AB325" i="4" s="1"/>
  <c r="AC325" i="4" s="1"/>
  <c r="AA326" i="4"/>
  <c r="AA327" i="4"/>
  <c r="AA328" i="4"/>
  <c r="AA329" i="4"/>
  <c r="AB329" i="4" s="1"/>
  <c r="AC329" i="4" s="1"/>
  <c r="AA330" i="4"/>
  <c r="AA331" i="4"/>
  <c r="AA332" i="4"/>
  <c r="AB332" i="4" s="1"/>
  <c r="AC332" i="4" s="1"/>
  <c r="AA333" i="4"/>
  <c r="AB333" i="4" s="1"/>
  <c r="AC333" i="4" s="1"/>
  <c r="AA334" i="4"/>
  <c r="AB334" i="4" s="1"/>
  <c r="AA335" i="4"/>
  <c r="AB335" i="4" s="1"/>
  <c r="AC335" i="4" s="1"/>
  <c r="AA336" i="4"/>
  <c r="AA337" i="4"/>
  <c r="AB337" i="4" s="1"/>
  <c r="AC337" i="4" s="1"/>
  <c r="AA338" i="4"/>
  <c r="AB338" i="4" s="1"/>
  <c r="AC338" i="4" s="1"/>
  <c r="AA339" i="4"/>
  <c r="AA340" i="4"/>
  <c r="AB340" i="4" s="1"/>
  <c r="AC340" i="4" s="1"/>
  <c r="AA341" i="4"/>
  <c r="AB341" i="4" s="1"/>
  <c r="AA342" i="4"/>
  <c r="AB342" i="4" s="1"/>
  <c r="AA343" i="4"/>
  <c r="AA344" i="4"/>
  <c r="AA345" i="4"/>
  <c r="AB345" i="4" s="1"/>
  <c r="AC345" i="4" s="1"/>
  <c r="AA346" i="4"/>
  <c r="AB346" i="4" s="1"/>
  <c r="AA347" i="4"/>
  <c r="AB347" i="4" s="1"/>
  <c r="AA348" i="4"/>
  <c r="AA349" i="4"/>
  <c r="AB349" i="4" s="1"/>
  <c r="AA350" i="4"/>
  <c r="AB350" i="4" s="1"/>
  <c r="AA351" i="4"/>
  <c r="AA352" i="4"/>
  <c r="AA353" i="4"/>
  <c r="AB353" i="4" s="1"/>
  <c r="AC353" i="4" s="1"/>
  <c r="AA354" i="4"/>
  <c r="AB354" i="4" s="1"/>
  <c r="AA355" i="4"/>
  <c r="AA356" i="4"/>
  <c r="AB356" i="4" s="1"/>
  <c r="AC356" i="4" s="1"/>
  <c r="AA357" i="4"/>
  <c r="AB357" i="4" s="1"/>
  <c r="AC357" i="4" s="1"/>
  <c r="AA358" i="4"/>
  <c r="AB358" i="4" s="1"/>
  <c r="AC358" i="4" s="1"/>
  <c r="AA359" i="4"/>
  <c r="AA360" i="4"/>
  <c r="AA361" i="4"/>
  <c r="AB361" i="4" s="1"/>
  <c r="AC361" i="4" s="1"/>
  <c r="AA362" i="4"/>
  <c r="AB362" i="4" s="1"/>
  <c r="AC362" i="4" s="1"/>
  <c r="AA363" i="4"/>
  <c r="AB363" i="4" s="1"/>
  <c r="AA364" i="4"/>
  <c r="AB364" i="4" s="1"/>
  <c r="AC364" i="4" s="1"/>
  <c r="AA365" i="4"/>
  <c r="AB365" i="4" s="1"/>
  <c r="AA366" i="4"/>
  <c r="AB366" i="4" s="1"/>
  <c r="AC366" i="4" s="1"/>
  <c r="AA367" i="4"/>
  <c r="AA368" i="4"/>
  <c r="AA369" i="4"/>
  <c r="AB369" i="4" s="1"/>
  <c r="AC369" i="4" s="1"/>
  <c r="AA370" i="4"/>
  <c r="AB370" i="4" s="1"/>
  <c r="AC370" i="4" s="1"/>
  <c r="AA371" i="4"/>
  <c r="AB371" i="4" s="1"/>
  <c r="AC371" i="4" s="1"/>
  <c r="AA372" i="4"/>
  <c r="AB372" i="4" s="1"/>
  <c r="AC372" i="4" s="1"/>
  <c r="AA373" i="4"/>
  <c r="AB373" i="4" s="1"/>
  <c r="AA374" i="4"/>
  <c r="AB374" i="4" s="1"/>
  <c r="AA375" i="4"/>
  <c r="AB375" i="4" s="1"/>
  <c r="AC375" i="4" s="1"/>
  <c r="AA376" i="4"/>
  <c r="AA377" i="4"/>
  <c r="AB377" i="4" s="1"/>
  <c r="AC377" i="4" s="1"/>
  <c r="AA378" i="4"/>
  <c r="AB378" i="4" s="1"/>
  <c r="AC378" i="4" s="1"/>
  <c r="AA379" i="4"/>
  <c r="AB379" i="4" s="1"/>
  <c r="AA380" i="4"/>
  <c r="AA381" i="4"/>
  <c r="AB381" i="4" s="1"/>
  <c r="AC381" i="4" s="1"/>
  <c r="AA382" i="4"/>
  <c r="AB382" i="4" s="1"/>
  <c r="AC382" i="4" s="1"/>
  <c r="AA383" i="4"/>
  <c r="AA384" i="4"/>
  <c r="AB384" i="4" s="1"/>
  <c r="AA385" i="4"/>
  <c r="AB385" i="4" s="1"/>
  <c r="AC385" i="4" s="1"/>
  <c r="AA386" i="4"/>
  <c r="AB386" i="4" s="1"/>
  <c r="AA387" i="4"/>
  <c r="AB387" i="4" s="1"/>
  <c r="AA388" i="4"/>
  <c r="AC388" i="4" s="1"/>
  <c r="AA389" i="4"/>
  <c r="AA390" i="4"/>
  <c r="AB390" i="4" s="1"/>
  <c r="AC390" i="4" s="1"/>
  <c r="AA391" i="4"/>
  <c r="AB391" i="4" s="1"/>
  <c r="AA392" i="4"/>
  <c r="AA393" i="4"/>
  <c r="AB393" i="4" s="1"/>
  <c r="AA394" i="4"/>
  <c r="AA395" i="4"/>
  <c r="AB395" i="4" s="1"/>
  <c r="AA396" i="4"/>
  <c r="AB396" i="4" s="1"/>
  <c r="AC396" i="4" s="1"/>
  <c r="AA397" i="4"/>
  <c r="AB397" i="4" s="1"/>
  <c r="AC397" i="4" s="1"/>
  <c r="AA398" i="4"/>
  <c r="AB398" i="4" s="1"/>
  <c r="AC398" i="4" s="1"/>
  <c r="AA399" i="4"/>
  <c r="AB399" i="4" s="1"/>
  <c r="AC399" i="4" s="1"/>
  <c r="AA400" i="4"/>
  <c r="AA401" i="4"/>
  <c r="AB401" i="4" s="1"/>
  <c r="AC401" i="4" s="1"/>
  <c r="AA402" i="4"/>
  <c r="AB402" i="4" s="1"/>
  <c r="AC402" i="4" s="1"/>
  <c r="AA403" i="4"/>
  <c r="AB403" i="4" s="1"/>
  <c r="AA404" i="4"/>
  <c r="AB404" i="4" s="1"/>
  <c r="AC404" i="4" s="1"/>
  <c r="AA405" i="4"/>
  <c r="AB405" i="4" s="1"/>
  <c r="AC405" i="4" s="1"/>
  <c r="AA406" i="4"/>
  <c r="AB406" i="4" s="1"/>
  <c r="AC406" i="4" s="1"/>
  <c r="AA407" i="4"/>
  <c r="AA408" i="4"/>
  <c r="AA409" i="4"/>
  <c r="AB409" i="4" s="1"/>
  <c r="AC409" i="4" s="1"/>
  <c r="AA410" i="4"/>
  <c r="AA411" i="4"/>
  <c r="AB411" i="4" s="1"/>
  <c r="AA412" i="4"/>
  <c r="AB412" i="4" s="1"/>
  <c r="AC412" i="4" s="1"/>
  <c r="AA413" i="4"/>
  <c r="AB413" i="4" s="1"/>
  <c r="AC413" i="4" s="1"/>
  <c r="AA414" i="4"/>
  <c r="AB414" i="4" s="1"/>
  <c r="AC414" i="4" s="1"/>
  <c r="AA415" i="4"/>
  <c r="AB415" i="4" s="1"/>
  <c r="AA416" i="4"/>
  <c r="AA417" i="4"/>
  <c r="AB417" i="4" s="1"/>
  <c r="AC417" i="4" s="1"/>
  <c r="AA418" i="4"/>
  <c r="AB418" i="4" s="1"/>
  <c r="AC418" i="4" s="1"/>
  <c r="AA419" i="4"/>
  <c r="AB419" i="4" s="1"/>
  <c r="AA420" i="4"/>
  <c r="AB420" i="4" s="1"/>
  <c r="AC420" i="4" s="1"/>
  <c r="AA421" i="4"/>
  <c r="AB421" i="4" s="1"/>
  <c r="AC421" i="4" s="1"/>
  <c r="AA422" i="4"/>
  <c r="AB422" i="4" s="1"/>
  <c r="AC422" i="4" s="1"/>
  <c r="AA423" i="4"/>
  <c r="AA424" i="4"/>
  <c r="AA425" i="4"/>
  <c r="AB425" i="4" s="1"/>
  <c r="AC425" i="4" s="1"/>
  <c r="AA426" i="4"/>
  <c r="AB426" i="4" s="1"/>
  <c r="AC426" i="4" s="1"/>
  <c r="AA427" i="4"/>
  <c r="AB427" i="4" s="1"/>
  <c r="AA428" i="4"/>
  <c r="AB428" i="4" s="1"/>
  <c r="AC428" i="4" s="1"/>
  <c r="AA429" i="4"/>
  <c r="AB429" i="4" s="1"/>
  <c r="AA430" i="4"/>
  <c r="AB430" i="4" s="1"/>
  <c r="AC430" i="4" s="1"/>
  <c r="AA431" i="4"/>
  <c r="AA432" i="4"/>
  <c r="AA433" i="4"/>
  <c r="AB433" i="4" s="1"/>
  <c r="AC433" i="4" s="1"/>
  <c r="AA434" i="4"/>
  <c r="AA435" i="4"/>
  <c r="AB435" i="4" s="1"/>
  <c r="AA436" i="4"/>
  <c r="AB436" i="4" s="1"/>
  <c r="AC436" i="4" s="1"/>
  <c r="AA437" i="4"/>
  <c r="AB437" i="4" s="1"/>
  <c r="AA438" i="4"/>
  <c r="AB438" i="4" s="1"/>
  <c r="AC438" i="4" s="1"/>
  <c r="AA439" i="4"/>
  <c r="AB439" i="4" s="1"/>
  <c r="AC439" i="4" s="1"/>
  <c r="AA440" i="4"/>
  <c r="AA441" i="4"/>
  <c r="AB441" i="4" s="1"/>
  <c r="AA442" i="4"/>
  <c r="AB442" i="4" s="1"/>
  <c r="AC442" i="4" s="1"/>
  <c r="AA443" i="4"/>
  <c r="AB443" i="4" s="1"/>
  <c r="AA444" i="4"/>
  <c r="AB444" i="4" s="1"/>
  <c r="AC444" i="4" s="1"/>
  <c r="AA445" i="4"/>
  <c r="AB445" i="4" s="1"/>
  <c r="AC445" i="4" s="1"/>
  <c r="AA446" i="4"/>
  <c r="AB446" i="4" s="1"/>
  <c r="AC446" i="4" s="1"/>
  <c r="AA447" i="4"/>
  <c r="AA448" i="4"/>
  <c r="AB448" i="4" s="1"/>
  <c r="AA449" i="4"/>
  <c r="AB449" i="4" s="1"/>
  <c r="AC449" i="4" s="1"/>
  <c r="AA450" i="4"/>
  <c r="AB450" i="4" s="1"/>
  <c r="AA451" i="4"/>
  <c r="AB451" i="4" s="1"/>
  <c r="AA452" i="4"/>
  <c r="AB452" i="4" s="1"/>
  <c r="AC452" i="4" s="1"/>
  <c r="AA453" i="4"/>
  <c r="AB453" i="4" s="1"/>
  <c r="AC453" i="4" s="1"/>
  <c r="AA454" i="4"/>
  <c r="AB454" i="4" s="1"/>
  <c r="AC454" i="4" s="1"/>
  <c r="AA455" i="4"/>
  <c r="AA456" i="4"/>
  <c r="AA457" i="4"/>
  <c r="AA458" i="4"/>
  <c r="AA459" i="4"/>
  <c r="AB459" i="4" s="1"/>
  <c r="AA460" i="4"/>
  <c r="AA461" i="4"/>
  <c r="AB461" i="4" s="1"/>
  <c r="AC461" i="4" s="1"/>
  <c r="AA462" i="4"/>
  <c r="AA463" i="4"/>
  <c r="AA464" i="4"/>
  <c r="AA465" i="4"/>
  <c r="AB465" i="4" s="1"/>
  <c r="AC465" i="4" s="1"/>
  <c r="AA466" i="4"/>
  <c r="AB466" i="4" s="1"/>
  <c r="AC466" i="4" s="1"/>
  <c r="AA467" i="4"/>
  <c r="AB467" i="4" s="1"/>
  <c r="AA468" i="4"/>
  <c r="AB468" i="4" s="1"/>
  <c r="AC468" i="4" s="1"/>
  <c r="AA469" i="4"/>
  <c r="AB469" i="4" s="1"/>
  <c r="AC469" i="4" s="1"/>
  <c r="AA470" i="4"/>
  <c r="AB470" i="4" s="1"/>
  <c r="AA471" i="4"/>
  <c r="AA472" i="4"/>
  <c r="AA473" i="4"/>
  <c r="AB473" i="4" s="1"/>
  <c r="AC473" i="4" s="1"/>
  <c r="AA474" i="4"/>
  <c r="AB474" i="4" s="1"/>
  <c r="AA475" i="4"/>
  <c r="AB475" i="4" s="1"/>
  <c r="AA476" i="4"/>
  <c r="AB476" i="4" s="1"/>
  <c r="AC476" i="4" s="1"/>
  <c r="AA477" i="4"/>
  <c r="AB477" i="4" s="1"/>
  <c r="AC477" i="4" s="1"/>
  <c r="AA478" i="4"/>
  <c r="AB478" i="4" s="1"/>
  <c r="AC478" i="4" s="1"/>
  <c r="AA479" i="4"/>
  <c r="AA480" i="4"/>
  <c r="AA481" i="4"/>
  <c r="AB481" i="4" s="1"/>
  <c r="AC481" i="4" s="1"/>
  <c r="AA482" i="4"/>
  <c r="AB482" i="4" s="1"/>
  <c r="AA483" i="4"/>
  <c r="AB483" i="4" s="1"/>
  <c r="AA484" i="4"/>
  <c r="AB484" i="4" s="1"/>
  <c r="AC484" i="4" s="1"/>
  <c r="AA485" i="4"/>
  <c r="AB485" i="4" s="1"/>
  <c r="AC485" i="4" s="1"/>
  <c r="AA486" i="4"/>
  <c r="AB486" i="4" s="1"/>
  <c r="AC486" i="4" s="1"/>
  <c r="AA487" i="4"/>
  <c r="AA488" i="4"/>
  <c r="AA489" i="4"/>
  <c r="AB489" i="4" s="1"/>
  <c r="AC489" i="4" s="1"/>
  <c r="AA490" i="4"/>
  <c r="AB490" i="4" s="1"/>
  <c r="AC490" i="4" s="1"/>
  <c r="AA491" i="4"/>
  <c r="AB491" i="4" s="1"/>
  <c r="AA492" i="4"/>
  <c r="AB492" i="4" s="1"/>
  <c r="AC492" i="4" s="1"/>
  <c r="AA493" i="4"/>
  <c r="AA494" i="4"/>
  <c r="AB494" i="4" s="1"/>
  <c r="AC494" i="4" s="1"/>
  <c r="AA495" i="4"/>
  <c r="AA496" i="4"/>
  <c r="AA497" i="4"/>
  <c r="AB497" i="4" s="1"/>
  <c r="AA498" i="4"/>
  <c r="AB498" i="4" s="1"/>
  <c r="AB7" i="4"/>
  <c r="AB29" i="4"/>
  <c r="AC29" i="4" s="1"/>
  <c r="AB52" i="4"/>
  <c r="AC52" i="4" s="1"/>
  <c r="AB53" i="4"/>
  <c r="AB60" i="4"/>
  <c r="AC60" i="4" s="1"/>
  <c r="AB84" i="4"/>
  <c r="AC84" i="4" s="1"/>
  <c r="AB85" i="4"/>
  <c r="AC85" i="4" s="1"/>
  <c r="AB86" i="4"/>
  <c r="AC86" i="4" s="1"/>
  <c r="AB108" i="4"/>
  <c r="AC108" i="4" s="1"/>
  <c r="AB109" i="4"/>
  <c r="AC109" i="4" s="1"/>
  <c r="AB116" i="4"/>
  <c r="AC116" i="4" s="1"/>
  <c r="AB140" i="4"/>
  <c r="AC140" i="4" s="1"/>
  <c r="AB172" i="4"/>
  <c r="AB173" i="4"/>
  <c r="AC173" i="4" s="1"/>
  <c r="AB204" i="4"/>
  <c r="AC204" i="4" s="1"/>
  <c r="AB205" i="4"/>
  <c r="AC205" i="4" s="1"/>
  <c r="AB209" i="4"/>
  <c r="AC209" i="4" s="1"/>
  <c r="AB236" i="4"/>
  <c r="AC236" i="4" s="1"/>
  <c r="AB237" i="4"/>
  <c r="AC237" i="4" s="1"/>
  <c r="AB260" i="4"/>
  <c r="AC260" i="4" s="1"/>
  <c r="AB268" i="4"/>
  <c r="AC268" i="4" s="1"/>
  <c r="AB269" i="4"/>
  <c r="AC269" i="4" s="1"/>
  <c r="AB292" i="4"/>
  <c r="AC292" i="4" s="1"/>
  <c r="AB293" i="4"/>
  <c r="AC293" i="4" s="1"/>
  <c r="AB326" i="4"/>
  <c r="AC326" i="4" s="1"/>
  <c r="AB348" i="4"/>
  <c r="AC348" i="4" s="1"/>
  <c r="AB380" i="4"/>
  <c r="AC380" i="4" s="1"/>
  <c r="AB388" i="4"/>
  <c r="AB389" i="4"/>
  <c r="AB457" i="4"/>
  <c r="AB460" i="4"/>
  <c r="AC460" i="4" s="1"/>
  <c r="AB493" i="4"/>
  <c r="AC493" i="4" s="1"/>
  <c r="AC3" i="4"/>
  <c r="AC35" i="4"/>
  <c r="AC115" i="4"/>
  <c r="AC172" i="4"/>
  <c r="AC195" i="4"/>
  <c r="AC211" i="4"/>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E365" i="4" s="1" a="1"/>
  <c r="AE365" i="4" s="1"/>
  <c r="AF365" i="4" s="1"/>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396" i="4"/>
  <c r="AD397" i="4"/>
  <c r="AD398" i="4"/>
  <c r="AD399" i="4"/>
  <c r="AD400" i="4"/>
  <c r="AD401" i="4"/>
  <c r="AD402" i="4"/>
  <c r="AD403" i="4"/>
  <c r="AD404" i="4"/>
  <c r="AD405" i="4"/>
  <c r="AD406" i="4"/>
  <c r="AD407" i="4"/>
  <c r="AD408" i="4"/>
  <c r="AD409" i="4"/>
  <c r="AD410" i="4"/>
  <c r="AD411" i="4"/>
  <c r="AD412"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E437" i="4" s="1" a="1"/>
  <c r="AE437" i="4" s="1"/>
  <c r="AD438" i="4"/>
  <c r="AD439" i="4"/>
  <c r="AD440" i="4"/>
  <c r="AD441" i="4"/>
  <c r="AD442" i="4"/>
  <c r="AD443" i="4"/>
  <c r="AD444" i="4"/>
  <c r="AD445" i="4"/>
  <c r="AD446"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74" i="4"/>
  <c r="AD475" i="4"/>
  <c r="AD476" i="4"/>
  <c r="AD477" i="4"/>
  <c r="AD478" i="4"/>
  <c r="AD479" i="4"/>
  <c r="AD480" i="4"/>
  <c r="AD481" i="4"/>
  <c r="AD482" i="4"/>
  <c r="AD483" i="4"/>
  <c r="AD484" i="4"/>
  <c r="AD485" i="4"/>
  <c r="AD486" i="4"/>
  <c r="AD487" i="4"/>
  <c r="AD488" i="4"/>
  <c r="AD489" i="4"/>
  <c r="AD490" i="4"/>
  <c r="AD491" i="4"/>
  <c r="AD492" i="4"/>
  <c r="AD493" i="4"/>
  <c r="AD494" i="4"/>
  <c r="AD495" i="4"/>
  <c r="AD496" i="4"/>
  <c r="AD497" i="4"/>
  <c r="AD498" i="4"/>
  <c r="AR10" i="4" a="1"/>
  <c r="AR10" i="4" s="1"/>
  <c r="AR11" i="4" a="1"/>
  <c r="AR11" i="4" s="1"/>
  <c r="AL2" i="4"/>
  <c r="AL3" i="4"/>
  <c r="AL4" i="4"/>
  <c r="AL5" i="4"/>
  <c r="AL6" i="4"/>
  <c r="AL7" i="4"/>
  <c r="AL8" i="4"/>
  <c r="AL9" i="4"/>
  <c r="AL10" i="4"/>
  <c r="AL11" i="4"/>
  <c r="AL12" i="4"/>
  <c r="AL13" i="4"/>
  <c r="AL14" i="4"/>
  <c r="AL15" i="4"/>
  <c r="AL16" i="4"/>
  <c r="AL17" i="4"/>
  <c r="AL18" i="4"/>
  <c r="AL19" i="4"/>
  <c r="AL20" i="4"/>
  <c r="AL21" i="4"/>
  <c r="AL22" i="4"/>
  <c r="AL23" i="4"/>
  <c r="AL24" i="4"/>
  <c r="AL25" i="4"/>
  <c r="AL26" i="4"/>
  <c r="AL27" i="4"/>
  <c r="AL28" i="4"/>
  <c r="AL29" i="4"/>
  <c r="AL30" i="4"/>
  <c r="AL31" i="4"/>
  <c r="AL32" i="4"/>
  <c r="AL33" i="4"/>
  <c r="AL34" i="4"/>
  <c r="AL35" i="4"/>
  <c r="AL36" i="4"/>
  <c r="AL37" i="4"/>
  <c r="AL38" i="4"/>
  <c r="AL39" i="4"/>
  <c r="AL40" i="4"/>
  <c r="AL41" i="4"/>
  <c r="AL42" i="4"/>
  <c r="AL43" i="4"/>
  <c r="AL44" i="4"/>
  <c r="AL45" i="4"/>
  <c r="AL46" i="4"/>
  <c r="AL47" i="4"/>
  <c r="AL48" i="4"/>
  <c r="AL49" i="4"/>
  <c r="AL50" i="4"/>
  <c r="AL51" i="4"/>
  <c r="AL52" i="4"/>
  <c r="AL53" i="4"/>
  <c r="AL54" i="4"/>
  <c r="AL55" i="4"/>
  <c r="AL56" i="4"/>
  <c r="AL57" i="4"/>
  <c r="AL58" i="4"/>
  <c r="AL59" i="4"/>
  <c r="AL60" i="4"/>
  <c r="AL61" i="4"/>
  <c r="AL62" i="4"/>
  <c r="AL63" i="4"/>
  <c r="AL64" i="4"/>
  <c r="AL65" i="4"/>
  <c r="AL66" i="4"/>
  <c r="AL67" i="4"/>
  <c r="AL68" i="4"/>
  <c r="AL69" i="4"/>
  <c r="AL70" i="4"/>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AE83" i="4" l="1" a="1"/>
  <c r="AE83" i="4" s="1"/>
  <c r="AE20" i="4" a="1"/>
  <c r="AE20" i="4" s="1"/>
  <c r="AC89" i="4"/>
  <c r="AE472" i="4" a="1"/>
  <c r="AE472" i="4" s="1"/>
  <c r="AF472" i="4" s="1"/>
  <c r="AC316" i="4"/>
  <c r="AE362" i="4" a="1"/>
  <c r="AE362" i="4" s="1"/>
  <c r="AE242" i="4" a="1"/>
  <c r="AE242" i="4" s="1"/>
  <c r="AF242" i="4" s="1"/>
  <c r="AE390" i="4" a="1"/>
  <c r="AE390" i="4" s="1"/>
  <c r="AG390" i="4" s="1"/>
  <c r="AE227" i="4" a="1"/>
  <c r="AE227" i="4" s="1"/>
  <c r="AC21" i="4"/>
  <c r="AB38" i="4"/>
  <c r="AC38" i="4" s="1"/>
  <c r="AC17" i="4"/>
  <c r="AC252" i="4"/>
  <c r="AC4" i="4"/>
  <c r="AB156" i="4"/>
  <c r="AC156" i="4" s="1"/>
  <c r="AB93" i="4"/>
  <c r="AC93" i="4" s="1"/>
  <c r="AB6" i="4"/>
  <c r="AC6" i="4" s="1"/>
  <c r="AE334" i="4" a="1"/>
  <c r="AE334" i="4" s="1"/>
  <c r="AE212" i="4" a="1"/>
  <c r="AE212" i="4" s="1"/>
  <c r="AF212" i="4" s="1"/>
  <c r="AE70" i="4" a="1"/>
  <c r="AE70" i="4" s="1"/>
  <c r="AE37" i="4" a="1"/>
  <c r="AE37" i="4" s="1"/>
  <c r="AF37" i="4" s="1"/>
  <c r="AE2" i="4" a="1"/>
  <c r="AE2" i="4" s="1"/>
  <c r="AF2" i="4" s="1"/>
  <c r="AE363" i="4" a="1"/>
  <c r="AE363" i="4" s="1"/>
  <c r="AF363" i="4" s="1"/>
  <c r="AC450" i="4"/>
  <c r="AG450" i="4" s="1"/>
  <c r="AC182" i="4"/>
  <c r="AC373" i="4"/>
  <c r="AC389" i="4"/>
  <c r="AC181" i="4"/>
  <c r="AC53" i="4"/>
  <c r="AB133" i="4"/>
  <c r="AC133" i="4" s="1"/>
  <c r="AE244" i="4" a="1"/>
  <c r="AE244" i="4" s="1"/>
  <c r="AF244" i="4" s="1"/>
  <c r="AE492" i="4" a="1"/>
  <c r="AE492" i="4" s="1"/>
  <c r="AF492" i="4" s="1"/>
  <c r="AE366" i="4" a="1"/>
  <c r="AE366" i="4" s="1"/>
  <c r="AF366" i="4" s="1"/>
  <c r="AE297" i="4" a="1"/>
  <c r="AE297" i="4" s="1"/>
  <c r="AF297" i="4" s="1"/>
  <c r="AE245" i="4" a="1"/>
  <c r="AE245" i="4" s="1"/>
  <c r="AE210" i="4" a="1"/>
  <c r="AE210" i="4" s="1"/>
  <c r="AE71" i="4" a="1"/>
  <c r="AE71" i="4" s="1"/>
  <c r="AE22" i="4" a="1"/>
  <c r="AE22" i="4" s="1"/>
  <c r="AF22" i="4" s="1"/>
  <c r="AE6" i="4" a="1"/>
  <c r="AE6" i="4" s="1"/>
  <c r="AC349" i="4"/>
  <c r="AC157" i="4"/>
  <c r="AG366" i="4"/>
  <c r="AG245" i="4"/>
  <c r="AF245" i="4"/>
  <c r="AG210" i="4"/>
  <c r="AF210" i="4"/>
  <c r="AG362" i="4"/>
  <c r="AF362" i="4"/>
  <c r="AG2" i="4"/>
  <c r="AE364" i="4" a="1"/>
  <c r="AE364" i="4" s="1"/>
  <c r="AE21" i="4" a="1"/>
  <c r="AE21" i="4" s="1"/>
  <c r="AC187" i="4"/>
  <c r="AC75" i="4"/>
  <c r="AE246" i="4" a="1"/>
  <c r="AE246" i="4" s="1"/>
  <c r="AF246" i="4" s="1"/>
  <c r="AE36" i="4" a="1"/>
  <c r="AE36" i="4" s="1"/>
  <c r="AC299" i="4"/>
  <c r="AC102" i="4"/>
  <c r="AB282" i="4"/>
  <c r="AC282" i="4" s="1"/>
  <c r="AE214" i="4" a="1"/>
  <c r="AE214" i="4" s="1"/>
  <c r="AE68" i="4" a="1"/>
  <c r="AE68" i="4" s="1"/>
  <c r="AF68" i="4" s="1"/>
  <c r="AG68" i="4" s="1"/>
  <c r="AC363" i="4"/>
  <c r="AG363" i="4" s="1"/>
  <c r="AC134" i="4"/>
  <c r="AE67" i="4" a="1"/>
  <c r="AE67" i="4" s="1"/>
  <c r="AE7" i="4" a="1"/>
  <c r="AE7" i="4" s="1"/>
  <c r="AF7" i="4" s="1"/>
  <c r="AC429" i="4"/>
  <c r="AC350" i="4"/>
  <c r="AC291" i="4"/>
  <c r="AC241" i="4"/>
  <c r="AC101" i="4"/>
  <c r="AC67" i="4"/>
  <c r="AC107" i="4"/>
  <c r="AE213" i="4" a="1"/>
  <c r="AE213" i="4" s="1"/>
  <c r="AF213" i="4" s="1"/>
  <c r="AE489" i="4" a="1"/>
  <c r="AE489" i="4" s="1"/>
  <c r="AF489" i="4" s="1"/>
  <c r="AE418" i="4" a="1"/>
  <c r="AE418" i="4" s="1"/>
  <c r="AE76" i="4" a="1"/>
  <c r="AE76" i="4" s="1"/>
  <c r="AF76" i="4" s="1"/>
  <c r="AC497" i="4"/>
  <c r="AC235" i="4"/>
  <c r="AB153" i="4"/>
  <c r="AC153" i="4" s="1"/>
  <c r="AE243" i="4" a="1"/>
  <c r="AE243" i="4" s="1"/>
  <c r="AF243" i="4" s="1"/>
  <c r="AC315" i="4"/>
  <c r="AC27" i="4"/>
  <c r="AE38" i="4" a="1"/>
  <c r="AE38" i="4" s="1"/>
  <c r="AF38" i="4" s="1"/>
  <c r="AE457" i="4" a="1"/>
  <c r="AE457" i="4" s="1"/>
  <c r="AF457" i="4" s="1"/>
  <c r="AE259" i="4" a="1"/>
  <c r="AE259" i="4" s="1"/>
  <c r="AF259" i="4" s="1"/>
  <c r="AG259" i="4" s="1"/>
  <c r="AE133" i="4" a="1"/>
  <c r="AE133" i="4" s="1"/>
  <c r="AF133" i="4" s="1"/>
  <c r="AC131" i="4"/>
  <c r="AB217" i="4"/>
  <c r="AC217" i="4" s="1"/>
  <c r="AC334" i="4"/>
  <c r="AG334" i="4" s="1"/>
  <c r="AC286" i="4"/>
  <c r="AC270" i="4"/>
  <c r="AE17" i="4" a="1"/>
  <c r="AE17" i="4" s="1"/>
  <c r="AG17" i="4" s="1"/>
  <c r="AC346" i="4"/>
  <c r="AC227" i="4"/>
  <c r="AC129" i="4"/>
  <c r="AC11" i="4"/>
  <c r="AC69" i="4"/>
  <c r="AE486" i="4" a="1"/>
  <c r="AE486" i="4" s="1"/>
  <c r="AF486" i="4" s="1"/>
  <c r="AE55" i="4" a="1"/>
  <c r="AE55" i="4" s="1"/>
  <c r="AF55" i="4" s="1"/>
  <c r="AE211" i="4" a="1"/>
  <c r="AE211" i="4" s="1"/>
  <c r="AE35" i="4" a="1"/>
  <c r="AE35" i="4" s="1"/>
  <c r="AC341" i="4"/>
  <c r="AC266" i="4"/>
  <c r="AC161" i="4"/>
  <c r="AC123" i="4"/>
  <c r="AC91" i="4"/>
  <c r="AB462" i="4"/>
  <c r="AC462" i="4" s="1"/>
  <c r="AF71" i="4"/>
  <c r="AG71" i="4" s="1"/>
  <c r="AC258" i="4"/>
  <c r="AE377" i="4" a="1"/>
  <c r="AE377" i="4" s="1"/>
  <c r="AE378" i="4" a="1"/>
  <c r="AE378" i="4" s="1"/>
  <c r="AE379" i="4" a="1"/>
  <c r="AE379" i="4" s="1"/>
  <c r="AF379" i="4" s="1"/>
  <c r="AE61" i="4" a="1"/>
  <c r="AE61" i="4" s="1"/>
  <c r="AE57" i="4" a="1"/>
  <c r="AE57" i="4" s="1"/>
  <c r="AF57" i="4" s="1"/>
  <c r="AE58" i="4" a="1"/>
  <c r="AE58" i="4" s="1"/>
  <c r="AE488" i="4" a="1"/>
  <c r="AE488" i="4" s="1"/>
  <c r="AF488" i="4" s="1"/>
  <c r="AE461" i="4" a="1"/>
  <c r="AE461" i="4" s="1"/>
  <c r="AE419" i="4" a="1"/>
  <c r="AE419" i="4" s="1"/>
  <c r="AC470" i="4"/>
  <c r="AC374" i="4"/>
  <c r="AE396" i="4" a="1"/>
  <c r="AE396" i="4" s="1"/>
  <c r="AF396" i="4" s="1"/>
  <c r="AG396" i="4" s="1"/>
  <c r="AE353" i="4" a="1"/>
  <c r="AE353" i="4" s="1"/>
  <c r="AE354" i="4" a="1"/>
  <c r="AE354" i="4" s="1"/>
  <c r="AF354" i="4" s="1"/>
  <c r="AE355" i="4" a="1"/>
  <c r="AE355" i="4" s="1"/>
  <c r="AF355" i="4" s="1"/>
  <c r="AE356" i="4" a="1"/>
  <c r="AE356" i="4" s="1"/>
  <c r="AE203" i="4" a="1"/>
  <c r="AE203" i="4" s="1"/>
  <c r="AF203" i="4" s="1"/>
  <c r="AE77" i="4" a="1"/>
  <c r="AE77" i="4" s="1"/>
  <c r="AE48" i="4" a="1"/>
  <c r="AE48" i="4" s="1"/>
  <c r="AF48" i="4" s="1"/>
  <c r="AE47" i="4" a="1"/>
  <c r="AE47" i="4" s="1"/>
  <c r="AF47" i="4" s="1"/>
  <c r="AE41" i="4" a="1"/>
  <c r="AE41" i="4" s="1"/>
  <c r="AE39" i="4" a="1"/>
  <c r="AE39" i="4" s="1"/>
  <c r="AF39" i="4" s="1"/>
  <c r="AE40" i="4" a="1"/>
  <c r="AE40" i="4" s="1"/>
  <c r="AF40" i="4" s="1"/>
  <c r="AE33" i="4" a="1"/>
  <c r="AE33" i="4" s="1"/>
  <c r="AE32" i="4" a="1"/>
  <c r="AE32" i="4" s="1"/>
  <c r="AF32" i="4" s="1"/>
  <c r="AE25" i="4" a="1"/>
  <c r="AE25" i="4" s="1"/>
  <c r="AE24" i="4" a="1"/>
  <c r="AE24" i="4" s="1"/>
  <c r="AF24" i="4" s="1"/>
  <c r="AE11" i="4" a="1"/>
  <c r="AE11" i="4" s="1"/>
  <c r="AE9" i="4" a="1"/>
  <c r="AE9" i="4" s="1"/>
  <c r="AE10" i="4" a="1"/>
  <c r="AE10" i="4" s="1"/>
  <c r="AG212" i="4"/>
  <c r="AF437" i="4"/>
  <c r="AE458" i="4" a="1"/>
  <c r="AE458" i="4" s="1"/>
  <c r="AF458" i="4" s="1"/>
  <c r="AG20" i="4"/>
  <c r="AF20" i="4"/>
  <c r="AE31" i="4" a="1"/>
  <c r="AE31" i="4" s="1"/>
  <c r="AF31" i="4" s="1"/>
  <c r="AC117" i="4"/>
  <c r="AE420" i="4" a="1"/>
  <c r="AE420" i="4" s="1"/>
  <c r="AE421" i="4" a="1"/>
  <c r="AE421" i="4" s="1"/>
  <c r="AF421" i="4" s="1"/>
  <c r="AG421" i="4" s="1"/>
  <c r="AE422" i="4" a="1"/>
  <c r="AE422" i="4" s="1"/>
  <c r="AF422" i="4" s="1"/>
  <c r="AG422" i="4" s="1"/>
  <c r="AE417" i="4" a="1"/>
  <c r="AE417" i="4" s="1"/>
  <c r="AF417" i="4" s="1"/>
  <c r="AG417" i="4" s="1"/>
  <c r="AE261" i="4" a="1"/>
  <c r="AE261" i="4" s="1"/>
  <c r="AE257" i="4" a="1"/>
  <c r="AE257" i="4" s="1"/>
  <c r="AF257" i="4" s="1"/>
  <c r="AG257" i="4" s="1"/>
  <c r="AE258" i="4" a="1"/>
  <c r="AE258" i="4" s="1"/>
  <c r="AF258" i="4" s="1"/>
  <c r="AG258" i="4" s="1"/>
  <c r="AE464" i="4" a="1"/>
  <c r="AE464" i="4" s="1"/>
  <c r="AF464" i="4" s="1"/>
  <c r="AE490" i="4" a="1"/>
  <c r="AE490" i="4" s="1"/>
  <c r="AE494" i="4" a="1"/>
  <c r="AE494" i="4" s="1"/>
  <c r="AF494" i="4" s="1"/>
  <c r="AE485" i="4" a="1"/>
  <c r="AE485" i="4" s="1"/>
  <c r="AE495" i="4" a="1"/>
  <c r="AE495" i="4" s="1"/>
  <c r="AE478" i="4" a="1"/>
  <c r="AE478" i="4" s="1"/>
  <c r="AE482" i="4" a="1"/>
  <c r="AE482" i="4" s="1"/>
  <c r="AF482" i="4" s="1"/>
  <c r="AE446" i="4" a="1"/>
  <c r="AE446" i="4" s="1"/>
  <c r="AE448" i="4" a="1"/>
  <c r="AE448" i="4" s="1"/>
  <c r="AF448" i="4" s="1"/>
  <c r="AE450" i="4" a="1"/>
  <c r="AE450" i="4" s="1"/>
  <c r="AF450" i="4" s="1"/>
  <c r="AE296" i="4" a="1"/>
  <c r="AE296" i="4" s="1"/>
  <c r="AF296" i="4" s="1"/>
  <c r="AE158" i="4" a="1"/>
  <c r="AE158" i="4" s="1"/>
  <c r="AE148" i="4" a="1"/>
  <c r="AE148" i="4" s="1"/>
  <c r="AE152" i="4" a="1"/>
  <c r="AE152" i="4" s="1"/>
  <c r="AF152" i="4" s="1"/>
  <c r="AE72" i="4" a="1"/>
  <c r="AE72" i="4" s="1"/>
  <c r="AF72" i="4" s="1"/>
  <c r="AE480" i="4" a="1"/>
  <c r="AE480" i="4" s="1"/>
  <c r="AF480" i="4" s="1"/>
  <c r="AF390" i="4"/>
  <c r="AE140" i="4" a="1"/>
  <c r="AE140" i="4" s="1"/>
  <c r="AF334" i="4"/>
  <c r="AE459" i="4" a="1"/>
  <c r="AE459" i="4" s="1"/>
  <c r="AF459" i="4" s="1"/>
  <c r="AE465" i="4" a="1"/>
  <c r="AE465" i="4" s="1"/>
  <c r="AE467" i="4" a="1"/>
  <c r="AE467" i="4" s="1"/>
  <c r="AF467" i="4" s="1"/>
  <c r="AG37" i="4"/>
  <c r="AE260" i="4" a="1"/>
  <c r="AE260" i="4" s="1"/>
  <c r="AE441" i="4" a="1"/>
  <c r="AE441" i="4" s="1"/>
  <c r="AF441" i="4" s="1"/>
  <c r="AE423" i="4" a="1"/>
  <c r="AE423" i="4" s="1"/>
  <c r="AF423" i="4" s="1"/>
  <c r="AE436" i="4" a="1"/>
  <c r="AE436" i="4" s="1"/>
  <c r="AE410" i="4" a="1"/>
  <c r="AE410" i="4" s="1"/>
  <c r="AF410" i="4" s="1"/>
  <c r="AE414" i="4" a="1"/>
  <c r="AE414" i="4" s="1"/>
  <c r="AE333" i="4" a="1"/>
  <c r="AE333" i="4" s="1"/>
  <c r="AE313" i="4" a="1"/>
  <c r="AE313" i="4" s="1"/>
  <c r="AF313" i="4" s="1"/>
  <c r="AG313" i="4" s="1"/>
  <c r="AE314" i="4" a="1"/>
  <c r="AE314" i="4" s="1"/>
  <c r="AF314" i="4" s="1"/>
  <c r="AG314" i="4" s="1"/>
  <c r="AE315" i="4" a="1"/>
  <c r="AE315" i="4" s="1"/>
  <c r="AF315" i="4" s="1"/>
  <c r="AG315" i="4" s="1"/>
  <c r="AE316" i="4" a="1"/>
  <c r="AE316" i="4" s="1"/>
  <c r="AF316" i="4" s="1"/>
  <c r="AG316" i="4" s="1"/>
  <c r="AE272" i="4" a="1"/>
  <c r="AE272" i="4" s="1"/>
  <c r="AF272" i="4" s="1"/>
  <c r="AE273" i="4" a="1"/>
  <c r="AE273" i="4" s="1"/>
  <c r="AF273" i="4" s="1"/>
  <c r="AE274" i="4" a="1"/>
  <c r="AE274" i="4" s="1"/>
  <c r="AE276" i="4" a="1"/>
  <c r="AE276" i="4" s="1"/>
  <c r="AE277" i="4" a="1"/>
  <c r="AE277" i="4" s="1"/>
  <c r="AE232" i="4" a="1"/>
  <c r="AE232" i="4" s="1"/>
  <c r="AK4" i="4" s="1" a="1"/>
  <c r="AK4" i="4" s="1"/>
  <c r="AE234" i="4" a="1"/>
  <c r="AE234" i="4" s="1"/>
  <c r="AE235" i="4" a="1"/>
  <c r="AE235" i="4" s="1"/>
  <c r="AF235" i="4" s="1"/>
  <c r="AG235" i="4" s="1"/>
  <c r="AE236" i="4" a="1"/>
  <c r="AE236" i="4" s="1"/>
  <c r="AE129" i="4" a="1"/>
  <c r="AE129" i="4" s="1"/>
  <c r="AE122" i="4" a="1"/>
  <c r="AE122" i="4" s="1"/>
  <c r="AE116" i="4" a="1"/>
  <c r="AE116" i="4" s="1"/>
  <c r="AE121" i="4" a="1"/>
  <c r="AE121" i="4" s="1"/>
  <c r="AE128" i="4" a="1"/>
  <c r="AE128" i="4" s="1"/>
  <c r="AF128" i="4" s="1"/>
  <c r="AE104" i="4" a="1"/>
  <c r="AE104" i="4" s="1"/>
  <c r="AF104" i="4" s="1"/>
  <c r="AE102" i="4" a="1"/>
  <c r="AE102" i="4" s="1"/>
  <c r="AE91" i="4" a="1"/>
  <c r="AE91" i="4" s="1"/>
  <c r="AE97" i="4" a="1"/>
  <c r="AE97" i="4" s="1"/>
  <c r="AE85" i="4" a="1"/>
  <c r="AE85" i="4" s="1"/>
  <c r="AE84" i="4" a="1"/>
  <c r="AE84" i="4" s="1"/>
  <c r="AE89" i="4" a="1"/>
  <c r="AE89" i="4" s="1"/>
  <c r="AE90" i="4" a="1"/>
  <c r="AE90" i="4" s="1"/>
  <c r="AE63" i="4" a="1"/>
  <c r="AE63" i="4" s="1"/>
  <c r="AF63" i="4" s="1"/>
  <c r="AE18" i="4" a="1"/>
  <c r="AE18" i="4" s="1"/>
  <c r="AB167" i="4"/>
  <c r="AC167" i="4" s="1"/>
  <c r="AG297" i="4"/>
  <c r="AE479" i="4" a="1"/>
  <c r="AE479" i="4" s="1"/>
  <c r="AF479" i="4" s="1"/>
  <c r="AE452" i="4" a="1"/>
  <c r="AE452" i="4" s="1"/>
  <c r="AE381" i="4" a="1"/>
  <c r="AE381" i="4" s="1"/>
  <c r="AE352" i="4" a="1"/>
  <c r="AE352" i="4" s="1"/>
  <c r="AF352" i="4" s="1"/>
  <c r="AE134" i="4" a="1"/>
  <c r="AE134" i="4" s="1"/>
  <c r="AE60" i="4" a="1"/>
  <c r="AE60" i="4" s="1"/>
  <c r="AE109" i="4" a="1"/>
  <c r="AE109" i="4" s="1"/>
  <c r="AE59" i="4" a="1"/>
  <c r="AE59" i="4" s="1"/>
  <c r="AF59" i="4" s="1"/>
  <c r="AE208" i="4" a="1"/>
  <c r="AE208" i="4" s="1"/>
  <c r="AF208" i="4" s="1"/>
  <c r="AE115" i="4" a="1"/>
  <c r="AE115" i="4" s="1"/>
  <c r="AE96" i="4" a="1"/>
  <c r="AE96" i="4" s="1"/>
  <c r="AF96" i="4" s="1"/>
  <c r="AE54" i="4" a="1"/>
  <c r="AE54" i="4" s="1"/>
  <c r="AF77" i="4"/>
  <c r="AG77" i="4" s="1"/>
  <c r="AE498" i="4" a="1"/>
  <c r="AE498" i="4" s="1"/>
  <c r="AF498" i="4" s="1"/>
  <c r="AE477" i="4" a="1"/>
  <c r="AE477" i="4" s="1"/>
  <c r="AE442" i="4" a="1"/>
  <c r="AE442" i="4" s="1"/>
  <c r="AE380" i="4" a="1"/>
  <c r="AE380" i="4" s="1"/>
  <c r="AE493" i="4" a="1"/>
  <c r="AE493" i="4" s="1"/>
  <c r="AE473" i="4" a="1"/>
  <c r="AE473" i="4" s="1"/>
  <c r="AE440" i="4" a="1"/>
  <c r="AE440" i="4" s="1"/>
  <c r="AF440" i="4" s="1"/>
  <c r="AE312" i="4" a="1"/>
  <c r="AE312" i="4" s="1"/>
  <c r="AK49" i="4" s="1" a="1"/>
  <c r="AK49" i="4" s="1"/>
  <c r="AE103" i="4" a="1"/>
  <c r="AE103" i="4" s="1"/>
  <c r="AF103" i="4" s="1"/>
  <c r="AC97" i="4"/>
  <c r="AC5" i="4"/>
  <c r="AE127" i="4" a="1"/>
  <c r="AE127" i="4" s="1"/>
  <c r="AF127" i="4" s="1"/>
  <c r="AE69" i="4" a="1"/>
  <c r="AE69" i="4" s="1"/>
  <c r="AF69" i="4" s="1"/>
  <c r="AG69" i="4" s="1"/>
  <c r="AE3" i="4" a="1"/>
  <c r="AE3" i="4" s="1"/>
  <c r="AC437" i="4"/>
  <c r="AG437" i="4" s="1"/>
  <c r="AC393" i="4"/>
  <c r="AC51" i="4"/>
  <c r="AC25" i="4"/>
  <c r="AB213" i="4"/>
  <c r="AC213" i="4" s="1"/>
  <c r="AG213" i="4" s="1"/>
  <c r="AF227" i="4"/>
  <c r="AG227" i="4" s="1"/>
  <c r="AC347" i="4"/>
  <c r="AC323" i="4"/>
  <c r="AC259" i="4"/>
  <c r="AB222" i="4"/>
  <c r="AC222" i="4" s="1"/>
  <c r="AC201" i="4"/>
  <c r="AF495" i="4"/>
  <c r="AF234" i="4"/>
  <c r="AG234" i="4" s="1"/>
  <c r="AF232" i="4"/>
  <c r="AG232" i="4" s="1"/>
  <c r="AF83" i="4"/>
  <c r="AG83" i="4" s="1"/>
  <c r="AF419" i="4"/>
  <c r="AG419" i="4" s="1"/>
  <c r="AF418" i="4"/>
  <c r="AG418" i="4" s="1"/>
  <c r="AF70" i="4"/>
  <c r="AG70" i="4" s="1"/>
  <c r="AF261" i="4"/>
  <c r="AG261" i="4" s="1"/>
  <c r="AF236" i="4"/>
  <c r="AG236" i="4" s="1"/>
  <c r="AF67" i="4"/>
  <c r="AG67" i="4" s="1"/>
  <c r="AF420" i="4"/>
  <c r="AG420" i="4" s="1"/>
  <c r="AE487" i="4" a="1"/>
  <c r="AE487" i="4" s="1"/>
  <c r="AE491" i="4" a="1"/>
  <c r="AE491" i="4" s="1"/>
  <c r="AE496" i="4" a="1"/>
  <c r="AE496" i="4" s="1"/>
  <c r="AF496" i="4" s="1"/>
  <c r="AE497" i="4" a="1"/>
  <c r="AE497" i="4" s="1"/>
  <c r="AE474" i="4" a="1"/>
  <c r="AE474" i="4" s="1"/>
  <c r="AE481" i="4" a="1"/>
  <c r="AE481" i="4" s="1"/>
  <c r="AE475" i="4" a="1"/>
  <c r="AE475" i="4" s="1"/>
  <c r="AF475" i="4" s="1"/>
  <c r="AE476" i="4" a="1"/>
  <c r="AE476" i="4" s="1"/>
  <c r="AE483" i="4" a="1"/>
  <c r="AE483" i="4" s="1"/>
  <c r="AF483" i="4" s="1"/>
  <c r="AE484" i="4" a="1"/>
  <c r="AE484" i="4" s="1"/>
  <c r="AE471" i="4" a="1"/>
  <c r="AE471" i="4" s="1"/>
  <c r="AE460" i="4" a="1"/>
  <c r="AE460" i="4" s="1"/>
  <c r="AE466" i="4" a="1"/>
  <c r="AE466" i="4" s="1"/>
  <c r="AE462" i="4" a="1"/>
  <c r="AE462" i="4" s="1"/>
  <c r="AE468" i="4" a="1"/>
  <c r="AE468" i="4" s="1"/>
  <c r="AE469" i="4" a="1"/>
  <c r="AE469" i="4" s="1"/>
  <c r="AE463" i="4" a="1"/>
  <c r="AE463" i="4" s="1"/>
  <c r="AE470" i="4" a="1"/>
  <c r="AE470" i="4" s="1"/>
  <c r="AE447" i="4" a="1"/>
  <c r="AE447" i="4" s="1"/>
  <c r="AE453" i="4" a="1"/>
  <c r="AE453" i="4" s="1"/>
  <c r="AE449" i="4" a="1"/>
  <c r="AE449" i="4" s="1"/>
  <c r="AE443" i="4" a="1"/>
  <c r="AE443" i="4" s="1"/>
  <c r="AF443" i="4" s="1"/>
  <c r="AE456" i="4" a="1"/>
  <c r="AE456" i="4" s="1"/>
  <c r="AF456" i="4" s="1"/>
  <c r="AE444" i="4" a="1"/>
  <c r="AE444" i="4" s="1"/>
  <c r="AE445" i="4" a="1"/>
  <c r="AE445" i="4" s="1"/>
  <c r="AE451" i="4" a="1"/>
  <c r="AE451" i="4" s="1"/>
  <c r="AF451" i="4" s="1"/>
  <c r="AE454" i="4" a="1"/>
  <c r="AE454" i="4" s="1"/>
  <c r="AE455" i="4" a="1"/>
  <c r="AE455" i="4" s="1"/>
  <c r="AE438" i="4" a="1"/>
  <c r="AE438" i="4" s="1"/>
  <c r="AE439" i="4" a="1"/>
  <c r="AE439" i="4" s="1"/>
  <c r="AE435" i="4" a="1"/>
  <c r="AE435" i="4" s="1"/>
  <c r="AF435" i="4" s="1"/>
  <c r="AE424" i="4" a="1"/>
  <c r="AE424" i="4" s="1"/>
  <c r="AF424" i="4" s="1"/>
  <c r="AE430" i="4" a="1"/>
  <c r="AE430" i="4" s="1"/>
  <c r="AE425" i="4" a="1"/>
  <c r="AE425" i="4" s="1"/>
  <c r="AE431" i="4" a="1"/>
  <c r="AE431" i="4" s="1"/>
  <c r="AE426" i="4" a="1"/>
  <c r="AE426" i="4" s="1"/>
  <c r="AE427" i="4" a="1"/>
  <c r="AE427" i="4" s="1"/>
  <c r="AF427" i="4" s="1"/>
  <c r="AE432" i="4" a="1"/>
  <c r="AE432" i="4" s="1"/>
  <c r="AF432" i="4" s="1"/>
  <c r="AE428" i="4" a="1"/>
  <c r="AE428" i="4" s="1"/>
  <c r="AE429" i="4" a="1"/>
  <c r="AE429" i="4" s="1"/>
  <c r="AE433" i="4" a="1"/>
  <c r="AE433" i="4" s="1"/>
  <c r="AE434" i="4" a="1"/>
  <c r="AE434" i="4" s="1"/>
  <c r="AE404" i="4" a="1"/>
  <c r="AE404" i="4" s="1"/>
  <c r="AE409" i="4" a="1"/>
  <c r="AE409" i="4" s="1"/>
  <c r="AE416" i="4" a="1"/>
  <c r="AE416" i="4" s="1"/>
  <c r="AF416" i="4" s="1"/>
  <c r="AE405" i="4" a="1"/>
  <c r="AE405" i="4" s="1"/>
  <c r="AE411" i="4" a="1"/>
  <c r="AE411" i="4" s="1"/>
  <c r="AF411" i="4" s="1"/>
  <c r="AE412" i="4" a="1"/>
  <c r="AE412" i="4" s="1"/>
  <c r="AE406" i="4" a="1"/>
  <c r="AE406" i="4" s="1"/>
  <c r="AE413" i="4" a="1"/>
  <c r="AE413" i="4" s="1"/>
  <c r="AE407" i="4" a="1"/>
  <c r="AE407" i="4" s="1"/>
  <c r="AE415" i="4" a="1"/>
  <c r="AE415" i="4" s="1"/>
  <c r="AE402" i="4" a="1"/>
  <c r="AE402" i="4" s="1"/>
  <c r="AE403" i="4" a="1"/>
  <c r="AE403" i="4" s="1"/>
  <c r="AF403" i="4" s="1"/>
  <c r="AE408" i="4" a="1"/>
  <c r="AE408" i="4" s="1"/>
  <c r="AF408" i="4" s="1"/>
  <c r="AE397" i="4" a="1"/>
  <c r="AE397" i="4" s="1"/>
  <c r="AE392" i="4" a="1"/>
  <c r="AE392" i="4" s="1"/>
  <c r="AK2" i="4" s="1" a="1"/>
  <c r="AK2" i="4" s="1"/>
  <c r="AE398" i="4" a="1"/>
  <c r="AE398" i="4" s="1"/>
  <c r="AF398" i="4" s="1"/>
  <c r="AG398" i="4" s="1"/>
  <c r="AE393" i="4" a="1"/>
  <c r="AE393" i="4" s="1"/>
  <c r="AF393" i="4" s="1"/>
  <c r="AG393" i="4" s="1"/>
  <c r="AE399" i="4" a="1"/>
  <c r="AE399" i="4" s="1"/>
  <c r="AE394" i="4" a="1"/>
  <c r="AE394" i="4" s="1"/>
  <c r="AF394" i="4" s="1"/>
  <c r="AG394" i="4" s="1"/>
  <c r="AE395" i="4" a="1"/>
  <c r="AE395" i="4" s="1"/>
  <c r="AE400" i="4" a="1"/>
  <c r="AE400" i="4" s="1"/>
  <c r="AE401" i="4" a="1"/>
  <c r="AE401" i="4" s="1"/>
  <c r="AF401" i="4" s="1"/>
  <c r="AG401" i="4" s="1"/>
  <c r="AE391" i="4" a="1"/>
  <c r="AE391" i="4" s="1"/>
  <c r="AE387" i="4" a="1"/>
  <c r="AE387" i="4" s="1"/>
  <c r="AF387" i="4" s="1"/>
  <c r="AE388" i="4" a="1"/>
  <c r="AE388" i="4" s="1"/>
  <c r="AE389" i="4" a="1"/>
  <c r="AE389" i="4" s="1"/>
  <c r="AE385" i="4" a="1"/>
  <c r="AE385" i="4" s="1"/>
  <c r="AE386" i="4" a="1"/>
  <c r="AE386" i="4" s="1"/>
  <c r="AE382" i="4" a="1"/>
  <c r="AE382" i="4" s="1"/>
  <c r="AK70" i="4" s="1" a="1"/>
  <c r="AK70" i="4" s="1"/>
  <c r="AE383" i="4" a="1"/>
  <c r="AE383" i="4" s="1"/>
  <c r="AE384" i="4" a="1"/>
  <c r="AE384" i="4" s="1"/>
  <c r="AF384" i="4" s="1"/>
  <c r="AE373" i="4" a="1"/>
  <c r="AE373" i="4" s="1"/>
  <c r="AE374" i="4" a="1"/>
  <c r="AE374" i="4" s="1"/>
  <c r="AE375" i="4" a="1"/>
  <c r="AE375" i="4" s="1"/>
  <c r="AE376" i="4" a="1"/>
  <c r="AE376" i="4" s="1"/>
  <c r="AF376" i="4" s="1"/>
  <c r="AE372" i="4" a="1"/>
  <c r="AE372" i="4" s="1"/>
  <c r="AK29" i="4" s="1" a="1"/>
  <c r="AK29" i="4" s="1"/>
  <c r="AE367" i="4" a="1"/>
  <c r="AE367" i="4" s="1"/>
  <c r="AE368" i="4" a="1"/>
  <c r="AE368" i="4" s="1"/>
  <c r="AF368" i="4" s="1"/>
  <c r="AE369" i="4" a="1"/>
  <c r="AE369" i="4" s="1"/>
  <c r="AE370" i="4" a="1"/>
  <c r="AE370" i="4" s="1"/>
  <c r="AE371" i="4" a="1"/>
  <c r="AE371" i="4" s="1"/>
  <c r="AE360" i="4" a="1"/>
  <c r="AE360" i="4" s="1"/>
  <c r="AF360" i="4" s="1"/>
  <c r="AE361" i="4" a="1"/>
  <c r="AE361" i="4" s="1"/>
  <c r="AE357" i="4" a="1"/>
  <c r="AE357" i="4" s="1"/>
  <c r="AE358" i="4" a="1"/>
  <c r="AE358" i="4" s="1"/>
  <c r="AE359" i="4" a="1"/>
  <c r="AE359" i="4" s="1"/>
  <c r="AE347" i="4" a="1"/>
  <c r="AE347" i="4" s="1"/>
  <c r="AE348" i="4" a="1"/>
  <c r="AE348" i="4" s="1"/>
  <c r="AE349" i="4" a="1"/>
  <c r="AE349" i="4" s="1"/>
  <c r="AE350" i="4" a="1"/>
  <c r="AE350" i="4" s="1"/>
  <c r="AE351" i="4" a="1"/>
  <c r="AE351" i="4" s="1"/>
  <c r="AE345" i="4" a="1"/>
  <c r="AE345" i="4" s="1"/>
  <c r="AE346" i="4" a="1"/>
  <c r="AE346" i="4" s="1"/>
  <c r="AE341" i="4" a="1"/>
  <c r="AE341" i="4" s="1"/>
  <c r="AE342" i="4" a="1"/>
  <c r="AE342" i="4" s="1"/>
  <c r="AE343" i="4" a="1"/>
  <c r="AE343" i="4" s="1"/>
  <c r="AE338" i="4" a="1"/>
  <c r="AE338" i="4" s="1"/>
  <c r="AE344" i="4" a="1"/>
  <c r="AE344" i="4" s="1"/>
  <c r="AF344" i="4" s="1"/>
  <c r="AE339" i="4" a="1"/>
  <c r="AE339" i="4" s="1"/>
  <c r="AE340" i="4" a="1"/>
  <c r="AE340" i="4" s="1"/>
  <c r="AE335" i="4" a="1"/>
  <c r="AE335" i="4" s="1"/>
  <c r="AE331" i="4" a="1"/>
  <c r="AE331" i="4" s="1"/>
  <c r="AE336" i="4" a="1"/>
  <c r="AE336" i="4" s="1"/>
  <c r="AF336" i="4" s="1"/>
  <c r="AE337" i="4" a="1"/>
  <c r="AE337" i="4" s="1"/>
  <c r="AE332" i="4" a="1"/>
  <c r="AE332" i="4" s="1"/>
  <c r="AE329" i="4" a="1"/>
  <c r="AE329" i="4" s="1"/>
  <c r="AE330" i="4" a="1"/>
  <c r="AE330" i="4" s="1"/>
  <c r="AE324" i="4" a="1"/>
  <c r="AE324" i="4" s="1"/>
  <c r="AK58" i="4" s="1" a="1"/>
  <c r="AK58" i="4" s="1"/>
  <c r="AE325" i="4" a="1"/>
  <c r="AE325" i="4" s="1"/>
  <c r="AE326" i="4" a="1"/>
  <c r="AE326" i="4" s="1"/>
  <c r="AE327" i="4" a="1"/>
  <c r="AE327" i="4" s="1"/>
  <c r="AE328" i="4" a="1"/>
  <c r="AE328" i="4" s="1"/>
  <c r="AF328" i="4" s="1"/>
  <c r="AE322" i="4" a="1"/>
  <c r="AE322" i="4" s="1"/>
  <c r="AE317" i="4" a="1"/>
  <c r="AE317" i="4" s="1"/>
  <c r="AK56" i="4" s="1" a="1"/>
  <c r="AK56" i="4" s="1"/>
  <c r="AE323" i="4" a="1"/>
  <c r="AE323" i="4" s="1"/>
  <c r="AE318" i="4" a="1"/>
  <c r="AE318" i="4" s="1"/>
  <c r="AE319" i="4" a="1"/>
  <c r="AE319" i="4" s="1"/>
  <c r="AE320" i="4" a="1"/>
  <c r="AE320" i="4" s="1"/>
  <c r="AF320" i="4" s="1"/>
  <c r="AE321" i="4" a="1"/>
  <c r="AE321" i="4" s="1"/>
  <c r="AE310" i="4" a="1"/>
  <c r="AE310" i="4" s="1"/>
  <c r="AE305" i="4" a="1"/>
  <c r="AE305" i="4" s="1"/>
  <c r="AE311" i="4" a="1"/>
  <c r="AE311" i="4" s="1"/>
  <c r="AE306" i="4" a="1"/>
  <c r="AE306" i="4" s="1"/>
  <c r="AE307" i="4" a="1"/>
  <c r="AE307" i="4" s="1"/>
  <c r="AE308" i="4" a="1"/>
  <c r="AE308" i="4" s="1"/>
  <c r="AE309" i="4" a="1"/>
  <c r="AE309" i="4" s="1"/>
  <c r="AE304" i="4" a="1"/>
  <c r="AE304" i="4" s="1"/>
  <c r="AF304" i="4" s="1"/>
  <c r="AE300" i="4" a="1"/>
  <c r="AE300" i="4" s="1"/>
  <c r="AE301" i="4" a="1"/>
  <c r="AE301" i="4" s="1"/>
  <c r="AE302" i="4" a="1"/>
  <c r="AE302" i="4" s="1"/>
  <c r="AE303" i="4" a="1"/>
  <c r="AE303" i="4" s="1"/>
  <c r="AE298" i="4" a="1"/>
  <c r="AE298" i="4" s="1"/>
  <c r="AE299" i="4" a="1"/>
  <c r="AE299" i="4" s="1"/>
  <c r="AE293" i="4" a="1"/>
  <c r="AE293" i="4" s="1"/>
  <c r="AE294" i="4" a="1"/>
  <c r="AE294" i="4" s="1"/>
  <c r="AE295" i="4" a="1"/>
  <c r="AE295" i="4" s="1"/>
  <c r="AE291" i="4" a="1"/>
  <c r="AE291" i="4" s="1"/>
  <c r="AE286" i="4" a="1"/>
  <c r="AE286" i="4" s="1"/>
  <c r="AE292" i="4" a="1"/>
  <c r="AE292" i="4" s="1"/>
  <c r="AE287" i="4" a="1"/>
  <c r="AE287" i="4" s="1"/>
  <c r="AE288" i="4" a="1"/>
  <c r="AE288" i="4" s="1"/>
  <c r="AF288" i="4" s="1"/>
  <c r="AE289" i="4" a="1"/>
  <c r="AE289" i="4" s="1"/>
  <c r="AE290" i="4" a="1"/>
  <c r="AE290" i="4" s="1"/>
  <c r="AE285" i="4" a="1"/>
  <c r="AE285" i="4" s="1"/>
  <c r="AE279" i="4" a="1"/>
  <c r="AE279" i="4" s="1"/>
  <c r="AE280" i="4" a="1"/>
  <c r="AE280" i="4" s="1"/>
  <c r="AE281" i="4" a="1"/>
  <c r="AE281" i="4" s="1"/>
  <c r="AE282" i="4" a="1"/>
  <c r="AE282" i="4" s="1"/>
  <c r="AE283" i="4" a="1"/>
  <c r="AE283" i="4" s="1"/>
  <c r="AE284" i="4" a="1"/>
  <c r="AE284" i="4" s="1"/>
  <c r="AE267" i="4" a="1"/>
  <c r="AE267" i="4" s="1"/>
  <c r="AE268" i="4" a="1"/>
  <c r="AE268" i="4" s="1"/>
  <c r="AE269" i="4" a="1"/>
  <c r="AE269" i="4" s="1"/>
  <c r="AF269" i="4" s="1"/>
  <c r="AG269" i="4" s="1"/>
  <c r="AE270" i="4" a="1"/>
  <c r="AE270" i="4" s="1"/>
  <c r="AF270" i="4" s="1"/>
  <c r="AG270" i="4" s="1"/>
  <c r="AE271" i="4" a="1"/>
  <c r="AE271" i="4" s="1"/>
  <c r="AF271" i="4" s="1"/>
  <c r="AG271" i="4" s="1"/>
  <c r="AE262" i="4" a="1"/>
  <c r="AE262" i="4" s="1"/>
  <c r="AF262" i="4" s="1"/>
  <c r="AG262" i="4" s="1"/>
  <c r="AE263" i="4" a="1"/>
  <c r="AE263" i="4" s="1"/>
  <c r="AF263" i="4" s="1"/>
  <c r="AG263" i="4" s="1"/>
  <c r="AE264" i="4" a="1"/>
  <c r="AE264" i="4" s="1"/>
  <c r="AE265" i="4" a="1"/>
  <c r="AE265" i="4" s="1"/>
  <c r="AE266" i="4" a="1"/>
  <c r="AE266" i="4" s="1"/>
  <c r="AE254" i="4" a="1"/>
  <c r="AE254" i="4" s="1"/>
  <c r="AE255" i="4" a="1"/>
  <c r="AE255" i="4" s="1"/>
  <c r="AE256" i="4" a="1"/>
  <c r="AE256" i="4" s="1"/>
  <c r="AF256" i="4" s="1"/>
  <c r="AE252" i="4" a="1"/>
  <c r="AE252" i="4" s="1"/>
  <c r="AK55" i="4" s="1" a="1"/>
  <c r="AK55" i="4" s="1"/>
  <c r="AE253" i="4" a="1"/>
  <c r="AE253" i="4" s="1"/>
  <c r="AE247" i="4" a="1"/>
  <c r="AE247" i="4" s="1"/>
  <c r="AE248" i="4" a="1"/>
  <c r="AE248" i="4" s="1"/>
  <c r="AF248" i="4" s="1"/>
  <c r="AE249" i="4" a="1"/>
  <c r="AE249" i="4" s="1"/>
  <c r="AE250" i="4" a="1"/>
  <c r="AE250" i="4" s="1"/>
  <c r="AE251" i="4" a="1"/>
  <c r="AE251" i="4" s="1"/>
  <c r="AE241" i="4" a="1"/>
  <c r="AE241" i="4" s="1"/>
  <c r="AE237" i="4" a="1"/>
  <c r="AE237" i="4" s="1"/>
  <c r="AK17" i="4" s="1" a="1"/>
  <c r="AK17" i="4" s="1"/>
  <c r="AE238" i="4" a="1"/>
  <c r="AE238" i="4" s="1"/>
  <c r="AE239" i="4" a="1"/>
  <c r="AE239" i="4" s="1"/>
  <c r="AE240" i="4" a="1"/>
  <c r="AE240" i="4" s="1"/>
  <c r="AF240" i="4" s="1"/>
  <c r="AE228" i="4" a="1"/>
  <c r="AE228" i="4" s="1"/>
  <c r="AE229" i="4" a="1"/>
  <c r="AE229" i="4" s="1"/>
  <c r="AE230" i="4" a="1"/>
  <c r="AE230" i="4" s="1"/>
  <c r="AE231" i="4" a="1"/>
  <c r="AE231" i="4" s="1"/>
  <c r="AE222" i="4" a="1"/>
  <c r="AE222" i="4" s="1"/>
  <c r="AF222" i="4" s="1"/>
  <c r="AG222" i="4" s="1"/>
  <c r="AE223" i="4" a="1"/>
  <c r="AE223" i="4" s="1"/>
  <c r="AE224" i="4" a="1"/>
  <c r="AE224" i="4" s="1"/>
  <c r="AE225" i="4" a="1"/>
  <c r="AE225" i="4" s="1"/>
  <c r="AF225" i="4" s="1"/>
  <c r="AG225" i="4" s="1"/>
  <c r="AE220" i="4" a="1"/>
  <c r="AE220" i="4" s="1"/>
  <c r="AE226" i="4" a="1"/>
  <c r="AE226" i="4" s="1"/>
  <c r="AE221" i="4" a="1"/>
  <c r="AE221" i="4" s="1"/>
  <c r="AE216" i="4" a="1"/>
  <c r="AE216" i="4" s="1"/>
  <c r="AE217" i="4" a="1"/>
  <c r="AE217" i="4" s="1"/>
  <c r="AE218" i="4" a="1"/>
  <c r="AE218" i="4" s="1"/>
  <c r="AE219" i="4" a="1"/>
  <c r="AE219" i="4" s="1"/>
  <c r="AE215" i="4" a="1"/>
  <c r="AE215" i="4" s="1"/>
  <c r="AE197" i="4" a="1"/>
  <c r="AE197" i="4" s="1"/>
  <c r="AE204" i="4" a="1"/>
  <c r="AE204" i="4" s="1"/>
  <c r="AE198" i="4" a="1"/>
  <c r="AE198" i="4" s="1"/>
  <c r="AE199" i="4" a="1"/>
  <c r="AE199" i="4" s="1"/>
  <c r="AE205" i="4" a="1"/>
  <c r="AE205" i="4" s="1"/>
  <c r="AE200" i="4" a="1"/>
  <c r="AE200" i="4" s="1"/>
  <c r="AF200" i="4" s="1"/>
  <c r="AE206" i="4" a="1"/>
  <c r="AE206" i="4" s="1"/>
  <c r="AE201" i="4" a="1"/>
  <c r="AE201" i="4" s="1"/>
  <c r="AE207" i="4" a="1"/>
  <c r="AE207" i="4" s="1"/>
  <c r="AE195" i="4" a="1"/>
  <c r="AE195" i="4" s="1"/>
  <c r="AE202" i="4" a="1"/>
  <c r="AE202" i="4" s="1"/>
  <c r="AE196" i="4" a="1"/>
  <c r="AE196" i="4" s="1"/>
  <c r="AE209" i="4" a="1"/>
  <c r="AE209" i="4" s="1"/>
  <c r="AE191" i="4" a="1"/>
  <c r="AE191" i="4" s="1"/>
  <c r="AE185" i="4" a="1"/>
  <c r="AE185" i="4" s="1"/>
  <c r="AE192" i="4" a="1"/>
  <c r="AE192" i="4" s="1"/>
  <c r="AF192" i="4" s="1"/>
  <c r="AE186" i="4" a="1"/>
  <c r="AE186" i="4" s="1"/>
  <c r="AE193" i="4" a="1"/>
  <c r="AE193" i="4" s="1"/>
  <c r="AE187" i="4" a="1"/>
  <c r="AE187" i="4" s="1"/>
  <c r="AE188" i="4" a="1"/>
  <c r="AE188" i="4" s="1"/>
  <c r="AE194" i="4" a="1"/>
  <c r="AE194" i="4" s="1"/>
  <c r="AE189" i="4" a="1"/>
  <c r="AE189" i="4" s="1"/>
  <c r="AE190" i="4" a="1"/>
  <c r="AE190" i="4" s="1"/>
  <c r="AE179" i="4" a="1"/>
  <c r="AE179" i="4" s="1"/>
  <c r="AE180" i="4" a="1"/>
  <c r="AE180" i="4" s="1"/>
  <c r="AE174" i="4" a="1"/>
  <c r="AE174" i="4" s="1"/>
  <c r="AK30" i="4" s="1" a="1"/>
  <c r="AK30" i="4" s="1"/>
  <c r="AE175" i="4" a="1"/>
  <c r="AE175" i="4" s="1"/>
  <c r="AE181" i="4" a="1"/>
  <c r="AE181" i="4" s="1"/>
  <c r="AE176" i="4" a="1"/>
  <c r="AE176" i="4" s="1"/>
  <c r="AE182" i="4" a="1"/>
  <c r="AE182" i="4" s="1"/>
  <c r="AE178" i="4" a="1"/>
  <c r="AE178" i="4" s="1"/>
  <c r="AE184" i="4" a="1"/>
  <c r="AE184" i="4" s="1"/>
  <c r="AF184" i="4" s="1"/>
  <c r="AE177" i="4" a="1"/>
  <c r="AE177" i="4" s="1"/>
  <c r="AE183" i="4" a="1"/>
  <c r="AE183" i="4" s="1"/>
  <c r="AE166" i="4" a="1"/>
  <c r="AE166" i="4" s="1"/>
  <c r="AE167" i="4" a="1"/>
  <c r="AE167" i="4" s="1"/>
  <c r="AE173" i="4" a="1"/>
  <c r="AE173" i="4" s="1"/>
  <c r="AE168" i="4" a="1"/>
  <c r="AE168" i="4" s="1"/>
  <c r="AF168" i="4" s="1"/>
  <c r="AE169" i="4" a="1"/>
  <c r="AE169" i="4" s="1"/>
  <c r="AE170" i="4" a="1"/>
  <c r="AE170" i="4" s="1"/>
  <c r="AE171" i="4" a="1"/>
  <c r="AE171" i="4" s="1"/>
  <c r="AE165" i="4" a="1"/>
  <c r="AE165" i="4" s="1"/>
  <c r="AE172" i="4" a="1"/>
  <c r="AE172" i="4" s="1"/>
  <c r="AE164" i="4" a="1"/>
  <c r="AE164" i="4" s="1"/>
  <c r="AK10" i="4" s="1" a="1"/>
  <c r="AK10" i="4" s="1"/>
  <c r="AE160" i="4" a="1"/>
  <c r="AE160" i="4" s="1"/>
  <c r="AF160" i="4" s="1"/>
  <c r="AE161" i="4" a="1"/>
  <c r="AE161" i="4" s="1"/>
  <c r="AE155" i="4" a="1"/>
  <c r="AE155" i="4" s="1"/>
  <c r="AE156" i="4" a="1"/>
  <c r="AE156" i="4" s="1"/>
  <c r="AE162" i="4" a="1"/>
  <c r="AE162" i="4" s="1"/>
  <c r="AE157" i="4" a="1"/>
  <c r="AE157" i="4" s="1"/>
  <c r="AE163" i="4" a="1"/>
  <c r="AE163" i="4" s="1"/>
  <c r="AE159" i="4" a="1"/>
  <c r="AE159" i="4" s="1"/>
  <c r="AE147" i="4" a="1"/>
  <c r="AE147" i="4" s="1"/>
  <c r="AE146" i="4" a="1"/>
  <c r="AE146" i="4" s="1"/>
  <c r="AB495" i="4"/>
  <c r="AC495" i="4" s="1"/>
  <c r="AB487" i="4"/>
  <c r="AC487" i="4" s="1"/>
  <c r="AB479" i="4"/>
  <c r="AC479" i="4" s="1"/>
  <c r="AG479" i="4" s="1"/>
  <c r="AB471" i="4"/>
  <c r="AC471" i="4" s="1"/>
  <c r="AB455" i="4"/>
  <c r="AC455" i="4" s="1"/>
  <c r="AB447" i="4"/>
  <c r="AC447" i="4" s="1"/>
  <c r="AB431" i="4"/>
  <c r="AC431" i="4" s="1"/>
  <c r="AB407" i="4"/>
  <c r="AC407" i="4" s="1"/>
  <c r="AB383" i="4"/>
  <c r="AC383" i="4"/>
  <c r="AB367" i="4"/>
  <c r="AC367" i="4" s="1"/>
  <c r="AB359" i="4"/>
  <c r="AC359" i="4" s="1"/>
  <c r="AB351" i="4"/>
  <c r="AC351" i="4" s="1"/>
  <c r="AB343" i="4"/>
  <c r="AC343" i="4" s="1"/>
  <c r="AB327" i="4"/>
  <c r="AC327" i="4" s="1"/>
  <c r="AB319" i="4"/>
  <c r="AC319" i="4" s="1"/>
  <c r="AB303" i="4"/>
  <c r="AC303" i="4" s="1"/>
  <c r="AB295" i="4"/>
  <c r="AC295" i="4" s="1"/>
  <c r="AB287" i="4"/>
  <c r="AC287" i="4" s="1"/>
  <c r="AB279" i="4"/>
  <c r="AC279" i="4" s="1"/>
  <c r="AB263" i="4"/>
  <c r="AC263" i="4" s="1"/>
  <c r="AB255" i="4"/>
  <c r="AC255" i="4" s="1"/>
  <c r="AB239" i="4"/>
  <c r="AC239" i="4" s="1"/>
  <c r="AB231" i="4"/>
  <c r="AC231" i="4" s="1"/>
  <c r="AB223" i="4"/>
  <c r="AC223" i="4" s="1"/>
  <c r="AB215" i="4"/>
  <c r="AC215" i="4" s="1"/>
  <c r="AB199" i="4"/>
  <c r="AC199" i="4" s="1"/>
  <c r="AB191" i="4"/>
  <c r="AC191" i="4" s="1"/>
  <c r="AB175" i="4"/>
  <c r="AC175" i="4" s="1"/>
  <c r="AB159" i="4"/>
  <c r="AC159" i="4" s="1"/>
  <c r="AB143" i="4"/>
  <c r="AC143" i="4"/>
  <c r="AB135" i="4"/>
  <c r="AC135" i="4" s="1"/>
  <c r="AB127" i="4"/>
  <c r="AC127" i="4" s="1"/>
  <c r="AB111" i="4"/>
  <c r="AC111" i="4" s="1"/>
  <c r="AB95" i="4"/>
  <c r="AC95" i="4" s="1"/>
  <c r="AB79" i="4"/>
  <c r="AC79" i="4" s="1"/>
  <c r="AB71" i="4"/>
  <c r="AC71" i="4" s="1"/>
  <c r="AB63" i="4"/>
  <c r="AC63" i="4" s="1"/>
  <c r="AB47" i="4"/>
  <c r="AC47" i="4" s="1"/>
  <c r="AG47" i="4" s="1"/>
  <c r="AB39" i="4"/>
  <c r="AC39" i="4" s="1"/>
  <c r="AB31" i="4"/>
  <c r="AC31" i="4" s="1"/>
  <c r="AB15" i="4"/>
  <c r="AC15" i="4" s="1"/>
  <c r="AC7" i="4"/>
  <c r="AB423" i="4"/>
  <c r="AC423" i="4" s="1"/>
  <c r="AC391" i="4"/>
  <c r="AC103" i="4"/>
  <c r="AC415" i="4"/>
  <c r="AB463" i="4"/>
  <c r="AC463" i="4" s="1"/>
  <c r="AB280" i="4"/>
  <c r="AC280" i="4" s="1"/>
  <c r="AB216" i="4"/>
  <c r="AC216" i="4" s="1"/>
  <c r="AB176" i="4"/>
  <c r="AC176" i="4" s="1"/>
  <c r="AB152" i="4"/>
  <c r="AC152" i="4" s="1"/>
  <c r="AG152" i="4" s="1"/>
  <c r="AB112" i="4"/>
  <c r="AC112" i="4"/>
  <c r="AB64" i="4"/>
  <c r="AC64" i="4" s="1"/>
  <c r="AE233" i="4" a="1"/>
  <c r="AE233" i="4" s="1"/>
  <c r="AE151" i="4" a="1"/>
  <c r="AE151" i="4" s="1"/>
  <c r="AE145" i="4" a="1"/>
  <c r="AE145" i="4" s="1"/>
  <c r="AE132" i="4" a="1"/>
  <c r="AE132" i="4" s="1"/>
  <c r="AE126" i="4" a="1"/>
  <c r="AE126" i="4" s="1"/>
  <c r="AE120" i="4" a="1"/>
  <c r="AE120" i="4" s="1"/>
  <c r="AF120" i="4" s="1"/>
  <c r="AE114" i="4" a="1"/>
  <c r="AE114" i="4" s="1"/>
  <c r="AK14" i="4" s="1" a="1"/>
  <c r="AK14" i="4" s="1"/>
  <c r="AE108" i="4" a="1"/>
  <c r="AE108" i="4" s="1"/>
  <c r="AE101" i="4" a="1"/>
  <c r="AE101" i="4" s="1"/>
  <c r="AE95" i="4" a="1"/>
  <c r="AE95" i="4" s="1"/>
  <c r="AE82" i="4" a="1"/>
  <c r="AE82" i="4" s="1"/>
  <c r="AE75" i="4" a="1"/>
  <c r="AE75" i="4" s="1"/>
  <c r="AE53" i="4" a="1"/>
  <c r="AE53" i="4" s="1"/>
  <c r="AE46" i="4" a="1"/>
  <c r="AE46" i="4" s="1"/>
  <c r="AE30" i="4" a="1"/>
  <c r="AE30" i="4" s="1"/>
  <c r="AE15" i="4" a="1"/>
  <c r="AE15" i="4" s="1"/>
  <c r="AE8" i="4" a="1"/>
  <c r="AE8" i="4" s="1"/>
  <c r="AF8" i="4" s="1"/>
  <c r="AE62" i="4" a="1"/>
  <c r="AE62" i="4" s="1"/>
  <c r="AK39" i="4" s="1" a="1"/>
  <c r="AK39" i="4" s="1"/>
  <c r="AE16" i="4" a="1"/>
  <c r="AE16" i="4" s="1"/>
  <c r="AF16" i="4" s="1"/>
  <c r="AC88" i="4"/>
  <c r="AC48" i="4"/>
  <c r="AG48" i="4" s="1"/>
  <c r="AB434" i="4"/>
  <c r="AC434" i="4" s="1"/>
  <c r="AC342" i="4"/>
  <c r="AC246" i="4"/>
  <c r="AG246" i="4" s="1"/>
  <c r="AC30" i="4"/>
  <c r="AE150" i="4" a="1"/>
  <c r="AE150" i="4" s="1"/>
  <c r="AE144" i="4" a="1"/>
  <c r="AE144" i="4" s="1"/>
  <c r="AF144" i="4" s="1"/>
  <c r="AE139" i="4" a="1"/>
  <c r="AE139" i="4" s="1"/>
  <c r="AE119" i="4" a="1"/>
  <c r="AE119" i="4" s="1"/>
  <c r="AE113" i="4" a="1"/>
  <c r="AE113" i="4" s="1"/>
  <c r="AE100" i="4" a="1"/>
  <c r="AE100" i="4" s="1"/>
  <c r="AK6" i="4" s="1" a="1"/>
  <c r="AK6" i="4" s="1"/>
  <c r="AE94" i="4" a="1"/>
  <c r="AE94" i="4" s="1"/>
  <c r="AE88" i="4" a="1"/>
  <c r="AE88" i="4" s="1"/>
  <c r="AE80" i="4" a="1"/>
  <c r="AE80" i="4" s="1"/>
  <c r="AE74" i="4" a="1"/>
  <c r="AE74" i="4" s="1"/>
  <c r="AE66" i="4" a="1"/>
  <c r="AE66" i="4" s="1"/>
  <c r="AE45" i="4" a="1"/>
  <c r="AE45" i="4" s="1"/>
  <c r="AE29" i="4" a="1"/>
  <c r="AE29" i="4" s="1"/>
  <c r="AE14" i="4" a="1"/>
  <c r="AE14" i="4" s="1"/>
  <c r="AE87" i="4" a="1"/>
  <c r="AE87" i="4" s="1"/>
  <c r="AE81" i="4" a="1"/>
  <c r="AE81" i="4" s="1"/>
  <c r="AF81" i="4" s="1"/>
  <c r="AG81" i="4" s="1"/>
  <c r="AC482" i="4"/>
  <c r="AB218" i="4"/>
  <c r="AC218" i="4" s="1"/>
  <c r="AC365" i="4"/>
  <c r="AG365" i="4" s="1"/>
  <c r="AE275" i="4" a="1"/>
  <c r="AE275" i="4" s="1"/>
  <c r="AE138" i="4" a="1"/>
  <c r="AE138" i="4" s="1"/>
  <c r="AE131" i="4" a="1"/>
  <c r="AE131" i="4" s="1"/>
  <c r="AE125" i="4" a="1"/>
  <c r="AE125" i="4" s="1"/>
  <c r="AE118" i="4" a="1"/>
  <c r="AE118" i="4" s="1"/>
  <c r="AE112" i="4" a="1"/>
  <c r="AE112" i="4" s="1"/>
  <c r="AE107" i="4" a="1"/>
  <c r="AE107" i="4" s="1"/>
  <c r="AE86" i="4" a="1"/>
  <c r="AE86" i="4" s="1"/>
  <c r="AE73" i="4" a="1"/>
  <c r="AE73" i="4" s="1"/>
  <c r="AE52" i="4" a="1"/>
  <c r="AE52" i="4" s="1"/>
  <c r="AE44" i="4" a="1"/>
  <c r="AE44" i="4" s="1"/>
  <c r="AE28" i="4" a="1"/>
  <c r="AE28" i="4" s="1"/>
  <c r="AE13" i="4" a="1"/>
  <c r="AE13" i="4" s="1"/>
  <c r="AE23" i="4" a="1"/>
  <c r="AE23" i="4" s="1"/>
  <c r="AC386" i="4"/>
  <c r="AC290" i="4"/>
  <c r="AE149" i="4" a="1"/>
  <c r="AE149" i="4" s="1"/>
  <c r="AE143" i="4" a="1"/>
  <c r="AE143" i="4" s="1"/>
  <c r="AE137" i="4" a="1"/>
  <c r="AE137" i="4" s="1"/>
  <c r="AE130" i="4" a="1"/>
  <c r="AE130" i="4" s="1"/>
  <c r="AE124" i="4" a="1"/>
  <c r="AE124" i="4" s="1"/>
  <c r="AE106" i="4" a="1"/>
  <c r="AE106" i="4" s="1"/>
  <c r="AE99" i="4" a="1"/>
  <c r="AE99" i="4" s="1"/>
  <c r="AE93" i="4" a="1"/>
  <c r="AE93" i="4" s="1"/>
  <c r="AE79" i="4" a="1"/>
  <c r="AE79" i="4" s="1"/>
  <c r="AE65" i="4" a="1"/>
  <c r="AE65" i="4" s="1"/>
  <c r="AE51" i="4" a="1"/>
  <c r="AE51" i="4" s="1"/>
  <c r="AE43" i="4" a="1"/>
  <c r="AE43" i="4" s="1"/>
  <c r="AE34" i="4" a="1"/>
  <c r="AE34" i="4" s="1"/>
  <c r="AE27" i="4" a="1"/>
  <c r="AE27" i="4" s="1"/>
  <c r="AE50" i="4" a="1"/>
  <c r="AE50" i="4" s="1"/>
  <c r="AC24" i="4"/>
  <c r="AG24" i="4" s="1"/>
  <c r="AB355" i="4"/>
  <c r="AC355" i="4" s="1"/>
  <c r="AB339" i="4"/>
  <c r="AC339" i="4" s="1"/>
  <c r="AB331" i="4"/>
  <c r="AC331" i="4" s="1"/>
  <c r="AB307" i="4"/>
  <c r="AC307" i="4" s="1"/>
  <c r="AB283" i="4"/>
  <c r="AC283" i="4"/>
  <c r="AB275" i="4"/>
  <c r="AC275" i="4" s="1"/>
  <c r="AB267" i="4"/>
  <c r="AC267" i="4" s="1"/>
  <c r="AB251" i="4"/>
  <c r="AC251" i="4" s="1"/>
  <c r="AB243" i="4"/>
  <c r="AC243" i="4" s="1"/>
  <c r="AG243" i="4" s="1"/>
  <c r="AB219" i="4"/>
  <c r="AC219" i="4" s="1"/>
  <c r="AF260" i="4"/>
  <c r="AG260" i="4" s="1"/>
  <c r="AE154" i="4" a="1"/>
  <c r="AE154" i="4" s="1"/>
  <c r="AE142" i="4" a="1"/>
  <c r="AE142" i="4" s="1"/>
  <c r="AE136" i="4" a="1"/>
  <c r="AE136" i="4" s="1"/>
  <c r="AF136" i="4" s="1"/>
  <c r="AE123" i="4" a="1"/>
  <c r="AE123" i="4" s="1"/>
  <c r="AE117" i="4" a="1"/>
  <c r="AE117" i="4" s="1"/>
  <c r="AE111" i="4" a="1"/>
  <c r="AE111" i="4" s="1"/>
  <c r="AE105" i="4" a="1"/>
  <c r="AE105" i="4" s="1"/>
  <c r="AE98" i="4" a="1"/>
  <c r="AE98" i="4" s="1"/>
  <c r="AE92" i="4" a="1"/>
  <c r="AE92" i="4" s="1"/>
  <c r="AE78" i="4" a="1"/>
  <c r="AE78" i="4" s="1"/>
  <c r="AF78" i="4" s="1"/>
  <c r="AG78" i="4" s="1"/>
  <c r="AE64" i="4" a="1"/>
  <c r="AE64" i="4" s="1"/>
  <c r="AE49" i="4" a="1"/>
  <c r="AE49" i="4" s="1"/>
  <c r="AE42" i="4" a="1"/>
  <c r="AE42" i="4" s="1"/>
  <c r="AE26" i="4" a="1"/>
  <c r="AE26" i="4" s="1"/>
  <c r="AE19" i="4" a="1"/>
  <c r="AE19" i="4" s="1"/>
  <c r="AE12" i="4" a="1"/>
  <c r="AE12" i="4" s="1"/>
  <c r="AC474" i="4"/>
  <c r="AB458" i="4"/>
  <c r="AC458" i="4" s="1"/>
  <c r="AG458" i="4" s="1"/>
  <c r="AB410" i="4"/>
  <c r="AC410" i="4" s="1"/>
  <c r="AG410" i="4" s="1"/>
  <c r="AB394" i="4"/>
  <c r="AC394" i="4" s="1"/>
  <c r="AC354" i="4"/>
  <c r="AB330" i="4"/>
  <c r="AC330" i="4" s="1"/>
  <c r="AC322" i="4"/>
  <c r="AB306" i="4"/>
  <c r="AC306" i="4" s="1"/>
  <c r="AB226" i="4"/>
  <c r="AC226" i="4" s="1"/>
  <c r="AB202" i="4"/>
  <c r="AC202" i="4" s="1"/>
  <c r="AE278" i="4" a="1"/>
  <c r="AE278" i="4" s="1"/>
  <c r="AE153" i="4" a="1"/>
  <c r="AE153" i="4" s="1"/>
  <c r="AE141" i="4" a="1"/>
  <c r="AE141" i="4" s="1"/>
  <c r="AE135" i="4" a="1"/>
  <c r="AE135" i="4" s="1"/>
  <c r="AE110" i="4" a="1"/>
  <c r="AE110" i="4" s="1"/>
  <c r="AC498" i="4"/>
  <c r="AG498" i="4" s="1"/>
  <c r="AC242" i="4"/>
  <c r="AC457" i="4"/>
  <c r="AC441" i="4"/>
  <c r="AC273" i="4"/>
  <c r="AC203" i="4"/>
  <c r="AG203" i="4" s="1"/>
  <c r="AC155" i="4"/>
  <c r="AC99" i="4"/>
  <c r="AC179" i="4"/>
  <c r="AC139" i="4"/>
  <c r="AC59" i="4"/>
  <c r="AE56" i="4" a="1"/>
  <c r="AE56" i="4" s="1"/>
  <c r="AF56" i="4" s="1"/>
  <c r="AC190" i="4"/>
  <c r="AC163" i="4"/>
  <c r="AC83" i="4"/>
  <c r="AC57" i="4"/>
  <c r="AG57" i="4" s="1"/>
  <c r="AC43" i="4"/>
  <c r="AC19" i="4"/>
  <c r="AC171" i="4"/>
  <c r="AC147" i="4"/>
  <c r="AF491" i="4"/>
  <c r="AG486" i="4"/>
  <c r="AB496" i="4"/>
  <c r="AC496" i="4" s="1"/>
  <c r="AG496" i="4" s="1"/>
  <c r="AB488" i="4"/>
  <c r="AC488" i="4" s="1"/>
  <c r="AB480" i="4"/>
  <c r="AC480" i="4" s="1"/>
  <c r="AB464" i="4"/>
  <c r="AC464" i="4" s="1"/>
  <c r="AB456" i="4"/>
  <c r="AC456" i="4" s="1"/>
  <c r="AC448" i="4"/>
  <c r="AB440" i="4"/>
  <c r="AC440" i="4" s="1"/>
  <c r="AB432" i="4"/>
  <c r="AC432" i="4" s="1"/>
  <c r="AB424" i="4"/>
  <c r="AC424" i="4" s="1"/>
  <c r="AG424" i="4" s="1"/>
  <c r="AB416" i="4"/>
  <c r="AC416" i="4" s="1"/>
  <c r="AB400" i="4"/>
  <c r="AC400" i="4" s="1"/>
  <c r="AB392" i="4"/>
  <c r="AC392" i="4" s="1"/>
  <c r="AC384" i="4"/>
  <c r="AG384" i="4" s="1"/>
  <c r="AB376" i="4"/>
  <c r="AC376" i="4" s="1"/>
  <c r="AB368" i="4"/>
  <c r="AC368" i="4" s="1"/>
  <c r="AG368" i="4" s="1"/>
  <c r="AB360" i="4"/>
  <c r="AC360" i="4" s="1"/>
  <c r="AG360" i="4" s="1"/>
  <c r="AB352" i="4"/>
  <c r="AC352" i="4" s="1"/>
  <c r="AB336" i="4"/>
  <c r="AC336" i="4" s="1"/>
  <c r="AB328" i="4"/>
  <c r="AC328" i="4" s="1"/>
  <c r="AG328" i="4" s="1"/>
  <c r="AC320" i="4"/>
  <c r="AG320" i="4" s="1"/>
  <c r="AB312" i="4"/>
  <c r="AC312" i="4" s="1"/>
  <c r="AB304" i="4"/>
  <c r="AC304" i="4" s="1"/>
  <c r="AB296" i="4"/>
  <c r="AC296" i="4" s="1"/>
  <c r="AG296" i="4" s="1"/>
  <c r="AC256" i="4"/>
  <c r="AC192" i="4"/>
  <c r="AE5" i="4" a="1"/>
  <c r="AE5" i="4" s="1"/>
  <c r="AE4" i="4" a="1"/>
  <c r="AE4" i="4" s="1"/>
  <c r="AB472" i="4"/>
  <c r="AC472" i="4" s="1"/>
  <c r="AG472" i="4" s="1"/>
  <c r="AB408" i="4"/>
  <c r="AC408" i="4" s="1"/>
  <c r="AB344" i="4"/>
  <c r="AC344" i="4" s="1"/>
  <c r="AC288" i="4"/>
  <c r="AC272" i="4"/>
  <c r="AG272" i="4" s="1"/>
  <c r="AC264" i="4"/>
  <c r="AC248" i="4"/>
  <c r="AC240" i="4"/>
  <c r="AC232" i="4"/>
  <c r="AC224" i="4"/>
  <c r="AC208" i="4"/>
  <c r="AG208" i="4" s="1"/>
  <c r="AC200" i="4"/>
  <c r="AC184" i="4"/>
  <c r="AC120" i="4"/>
  <c r="AC56" i="4"/>
  <c r="AC128" i="4"/>
  <c r="AG128" i="4" s="1"/>
  <c r="AC136" i="4"/>
  <c r="AC72" i="4"/>
  <c r="AG72" i="4" s="1"/>
  <c r="AC8" i="4"/>
  <c r="AC144" i="4"/>
  <c r="AG144" i="4" s="1"/>
  <c r="AC80" i="4"/>
  <c r="AC16" i="4"/>
  <c r="AC491" i="4"/>
  <c r="AG491" i="4" s="1"/>
  <c r="AC483" i="4"/>
  <c r="AC475" i="4"/>
  <c r="AC467" i="4"/>
  <c r="AC459" i="4"/>
  <c r="AG459" i="4" s="1"/>
  <c r="AC451" i="4"/>
  <c r="AG451" i="4" s="1"/>
  <c r="AC443" i="4"/>
  <c r="AC435" i="4"/>
  <c r="AC427" i="4"/>
  <c r="AC419" i="4"/>
  <c r="AC411" i="4"/>
  <c r="AC403" i="4"/>
  <c r="AC395" i="4"/>
  <c r="AC387" i="4"/>
  <c r="AG387" i="4" s="1"/>
  <c r="AC379" i="4"/>
  <c r="AG379" i="4" s="1"/>
  <c r="AC160" i="4"/>
  <c r="AC96" i="4"/>
  <c r="AC32" i="4"/>
  <c r="AG32" i="4" s="1"/>
  <c r="AC168" i="4"/>
  <c r="AC104" i="4"/>
  <c r="AC40" i="4"/>
  <c r="AG40" i="4" s="1"/>
  <c r="AK18" i="4" a="1"/>
  <c r="AK18" i="4" s="1"/>
  <c r="AK38" i="4" a="1"/>
  <c r="AK38" i="4" s="1"/>
  <c r="AK59" i="4" a="1"/>
  <c r="AK59" i="4" s="1"/>
  <c r="AK62" i="4" a="1"/>
  <c r="AK62" i="4" s="1"/>
  <c r="AK43" i="4" a="1"/>
  <c r="AK43" i="4" s="1"/>
  <c r="AK34" i="4" a="1"/>
  <c r="AK34" i="4" s="1"/>
  <c r="AK66" i="4" a="1"/>
  <c r="AK66" i="4" s="1"/>
  <c r="AK37" i="4" a="1"/>
  <c r="AK37" i="4" s="1"/>
  <c r="AK3" i="4" a="1"/>
  <c r="AK3" i="4" s="1"/>
  <c r="AK15" i="4" a="1"/>
  <c r="AK15" i="4" s="1"/>
  <c r="AK27" i="4" a="1"/>
  <c r="AK27" i="4" s="1"/>
  <c r="AK45" i="4" a="1"/>
  <c r="AK45" i="4" s="1"/>
  <c r="AK19" i="4" a="1"/>
  <c r="AK19" i="4" s="1"/>
  <c r="AK47" i="4" a="1"/>
  <c r="AK47" i="4" s="1"/>
  <c r="AR2" i="4" a="1"/>
  <c r="AR2" i="4" s="1"/>
  <c r="AR3" i="4" a="1"/>
  <c r="AR3" i="4" s="1"/>
  <c r="AR4" i="4" a="1"/>
  <c r="AR4" i="4" s="1"/>
  <c r="AR5" i="4" a="1"/>
  <c r="AR5" i="4" s="1"/>
  <c r="AR6" i="4" a="1"/>
  <c r="AR6" i="4" s="1"/>
  <c r="AR7" i="4" a="1"/>
  <c r="AR7" i="4" s="1"/>
  <c r="AR8" i="4" a="1"/>
  <c r="AR8" i="4" s="1"/>
  <c r="AR9" i="4" a="1"/>
  <c r="AR9" i="4" s="1"/>
  <c r="AR1" i="4" a="1"/>
  <c r="AR1" i="4" s="1"/>
  <c r="AG133" i="4" l="1"/>
  <c r="AG497" i="4"/>
  <c r="AG200" i="4"/>
  <c r="AG288" i="4"/>
  <c r="AG448" i="4"/>
  <c r="AG38" i="4"/>
  <c r="AG435" i="4"/>
  <c r="AG352" i="4"/>
  <c r="AG489" i="4"/>
  <c r="AG244" i="4"/>
  <c r="AG408" i="4"/>
  <c r="AG456" i="4"/>
  <c r="AG168" i="4"/>
  <c r="AG411" i="4"/>
  <c r="AG475" i="4"/>
  <c r="AG464" i="4"/>
  <c r="AG242" i="4"/>
  <c r="AG39" i="4"/>
  <c r="AG492" i="4"/>
  <c r="AG6" i="4"/>
  <c r="AG483" i="4"/>
  <c r="AG240" i="4"/>
  <c r="AG336" i="4"/>
  <c r="AG8" i="4"/>
  <c r="AG344" i="4"/>
  <c r="AG304" i="4"/>
  <c r="AF497" i="4"/>
  <c r="AG7" i="4"/>
  <c r="AK64" i="4" a="1"/>
  <c r="AK64" i="4" s="1"/>
  <c r="AG104" i="4"/>
  <c r="AG494" i="4"/>
  <c r="AF17" i="4"/>
  <c r="AF6" i="4"/>
  <c r="AG248" i="4"/>
  <c r="AG22" i="4"/>
  <c r="AG441" i="4"/>
  <c r="AG16" i="4"/>
  <c r="AG192" i="4"/>
  <c r="AG63" i="4"/>
  <c r="AG59" i="4"/>
  <c r="AG457" i="4"/>
  <c r="AG211" i="4"/>
  <c r="AF211" i="4"/>
  <c r="AF214" i="4"/>
  <c r="AG214" i="4"/>
  <c r="AG443" i="4"/>
  <c r="AG184" i="4"/>
  <c r="AF21" i="4"/>
  <c r="AG21" i="4"/>
  <c r="AG55" i="4"/>
  <c r="AF364" i="4"/>
  <c r="AG364" i="4"/>
  <c r="AK46" i="4" a="1"/>
  <c r="AK46" i="4" s="1"/>
  <c r="AG31" i="4"/>
  <c r="AG76" i="4"/>
  <c r="AF36" i="4"/>
  <c r="AG36" i="4"/>
  <c r="AK69" i="4" a="1"/>
  <c r="AK69" i="4" s="1"/>
  <c r="AF35" i="4"/>
  <c r="AG35" i="4"/>
  <c r="AF414" i="4"/>
  <c r="AG414" i="4"/>
  <c r="AG377" i="4"/>
  <c r="AF377" i="4"/>
  <c r="AG432" i="4"/>
  <c r="AF134" i="4"/>
  <c r="AG134" i="4"/>
  <c r="AF97" i="4"/>
  <c r="AG97" i="4"/>
  <c r="AF129" i="4"/>
  <c r="AG129" i="4"/>
  <c r="AG465" i="4"/>
  <c r="AF465" i="4"/>
  <c r="AG11" i="4"/>
  <c r="AF11" i="4"/>
  <c r="AG54" i="4"/>
  <c r="AF54" i="4"/>
  <c r="AF91" i="4"/>
  <c r="AG91" i="4"/>
  <c r="AF436" i="4"/>
  <c r="AG436" i="4"/>
  <c r="AF478" i="4"/>
  <c r="AG478" i="4"/>
  <c r="AF353" i="4"/>
  <c r="AG353" i="4"/>
  <c r="AG122" i="4"/>
  <c r="AF122" i="4"/>
  <c r="AG446" i="4"/>
  <c r="AF446" i="4"/>
  <c r="AF381" i="4"/>
  <c r="AG381" i="4"/>
  <c r="AG58" i="4"/>
  <c r="AF58" i="4"/>
  <c r="AK26" i="4" a="1"/>
  <c r="AK26" i="4" s="1"/>
  <c r="AK36" i="4" a="1"/>
  <c r="AK36" i="4" s="1"/>
  <c r="AG273" i="4"/>
  <c r="AG103" i="4"/>
  <c r="AF493" i="4"/>
  <c r="AG493" i="4"/>
  <c r="AG115" i="4"/>
  <c r="AF115" i="4"/>
  <c r="AG452" i="4"/>
  <c r="AF452" i="4"/>
  <c r="AG158" i="4"/>
  <c r="AF158" i="4"/>
  <c r="AG485" i="4"/>
  <c r="AF485" i="4"/>
  <c r="AF60" i="4"/>
  <c r="AG60" i="4"/>
  <c r="AF9" i="4"/>
  <c r="AG9" i="4"/>
  <c r="AF473" i="4"/>
  <c r="AG473" i="4"/>
  <c r="AF102" i="4"/>
  <c r="AG102" i="4"/>
  <c r="AF148" i="4"/>
  <c r="AG148" i="4"/>
  <c r="AF25" i="4"/>
  <c r="AG25" i="4"/>
  <c r="AG482" i="4"/>
  <c r="AF380" i="4"/>
  <c r="AG380" i="4"/>
  <c r="AF90" i="4"/>
  <c r="AG90" i="4"/>
  <c r="AG140" i="4"/>
  <c r="AF140" i="4"/>
  <c r="AF33" i="4"/>
  <c r="AG33" i="4"/>
  <c r="AF61" i="4"/>
  <c r="AG61" i="4"/>
  <c r="AF85" i="4"/>
  <c r="AG85" i="4"/>
  <c r="AG461" i="4"/>
  <c r="AF461" i="4"/>
  <c r="AG355" i="4"/>
  <c r="AG403" i="4"/>
  <c r="AK35" i="4" a="1"/>
  <c r="AK35" i="4" s="1"/>
  <c r="AG96" i="4"/>
  <c r="AG480" i="4"/>
  <c r="AG423" i="4"/>
  <c r="AG495" i="4"/>
  <c r="AF442" i="4"/>
  <c r="AG442" i="4"/>
  <c r="AG89" i="4"/>
  <c r="AF89" i="4"/>
  <c r="AF121" i="4"/>
  <c r="AG121" i="4"/>
  <c r="AG277" i="4"/>
  <c r="AF277" i="4"/>
  <c r="AG490" i="4"/>
  <c r="AF490" i="4"/>
  <c r="AF274" i="4"/>
  <c r="AG274" i="4"/>
  <c r="AF41" i="4"/>
  <c r="AG41" i="4"/>
  <c r="AG467" i="4"/>
  <c r="AF312" i="4"/>
  <c r="AG312" i="4" s="1"/>
  <c r="AF18" i="4"/>
  <c r="AG18" i="4"/>
  <c r="AG160" i="4"/>
  <c r="AG488" i="4"/>
  <c r="AG354" i="4"/>
  <c r="AG127" i="4"/>
  <c r="AF3" i="4"/>
  <c r="AG3" i="4"/>
  <c r="AG477" i="4"/>
  <c r="AF477" i="4"/>
  <c r="AF109" i="4"/>
  <c r="AG109" i="4"/>
  <c r="AF84" i="4"/>
  <c r="AG84" i="4"/>
  <c r="AF116" i="4"/>
  <c r="AG116" i="4"/>
  <c r="AF276" i="4"/>
  <c r="AG276" i="4"/>
  <c r="AG333" i="4"/>
  <c r="AF333" i="4"/>
  <c r="AF10" i="4"/>
  <c r="AG10" i="4"/>
  <c r="AF356" i="4"/>
  <c r="AG356" i="4"/>
  <c r="AF378" i="4"/>
  <c r="AG378" i="4"/>
  <c r="AF188" i="4"/>
  <c r="AG188" i="4"/>
  <c r="AG330" i="4"/>
  <c r="AF330" i="4"/>
  <c r="AK44" i="4" a="1"/>
  <c r="AK44" i="4" s="1"/>
  <c r="AF135" i="4"/>
  <c r="AG135" i="4"/>
  <c r="AF26" i="4"/>
  <c r="AG26" i="4"/>
  <c r="AG111" i="4"/>
  <c r="AF111" i="4"/>
  <c r="AG51" i="4"/>
  <c r="AF51" i="4"/>
  <c r="AG137" i="4"/>
  <c r="AF137" i="4"/>
  <c r="AF44" i="4"/>
  <c r="AG44" i="4"/>
  <c r="AG131" i="4"/>
  <c r="AF131" i="4"/>
  <c r="AG14" i="4"/>
  <c r="AF14" i="4"/>
  <c r="AF100" i="4"/>
  <c r="AG100" i="4"/>
  <c r="AF30" i="4"/>
  <c r="AG30" i="4"/>
  <c r="AF114" i="4"/>
  <c r="AG114" i="4"/>
  <c r="AG147" i="4"/>
  <c r="AF147" i="4"/>
  <c r="AF173" i="4"/>
  <c r="AG173" i="4"/>
  <c r="AF176" i="4"/>
  <c r="AG176" i="4"/>
  <c r="AF194" i="4"/>
  <c r="AG194" i="4"/>
  <c r="AF209" i="4"/>
  <c r="AG209" i="4"/>
  <c r="AF205" i="4"/>
  <c r="AG205" i="4"/>
  <c r="AG217" i="4"/>
  <c r="AF217" i="4"/>
  <c r="AF237" i="4"/>
  <c r="AG237" i="4"/>
  <c r="AF252" i="4"/>
  <c r="AG252" i="4"/>
  <c r="AF282" i="4"/>
  <c r="AG282" i="4"/>
  <c r="AF287" i="4"/>
  <c r="AG287" i="4"/>
  <c r="AF298" i="4"/>
  <c r="AG298" i="4"/>
  <c r="AF307" i="4"/>
  <c r="AG307" i="4"/>
  <c r="AF318" i="4"/>
  <c r="AG318" i="4"/>
  <c r="AF324" i="4"/>
  <c r="AG324" i="4"/>
  <c r="AF340" i="4"/>
  <c r="AG340" i="4"/>
  <c r="AG345" i="4"/>
  <c r="AF345" i="4"/>
  <c r="AG357" i="4"/>
  <c r="AF357" i="4"/>
  <c r="AF372" i="4"/>
  <c r="AG372" i="4"/>
  <c r="AG386" i="4"/>
  <c r="AF386" i="4"/>
  <c r="AF395" i="4"/>
  <c r="AG395" i="4" s="1"/>
  <c r="AF405" i="4"/>
  <c r="AG405" i="4"/>
  <c r="AF439" i="4"/>
  <c r="AG439" i="4"/>
  <c r="AG462" i="4"/>
  <c r="AF462" i="4"/>
  <c r="AF481" i="4"/>
  <c r="AG481" i="4"/>
  <c r="AF141" i="4"/>
  <c r="AG141" i="4"/>
  <c r="AF113" i="4"/>
  <c r="AG113" i="4"/>
  <c r="AF167" i="4"/>
  <c r="AG167" i="4"/>
  <c r="AF241" i="4"/>
  <c r="AG241" i="4"/>
  <c r="AG323" i="4"/>
  <c r="AF323" i="4"/>
  <c r="AG474" i="4"/>
  <c r="AF474" i="4"/>
  <c r="AG416" i="4"/>
  <c r="AG153" i="4"/>
  <c r="AF153" i="4"/>
  <c r="AF49" i="4"/>
  <c r="AG49" i="4"/>
  <c r="AF123" i="4"/>
  <c r="AG123" i="4"/>
  <c r="AF79" i="4"/>
  <c r="AG79" i="4" s="1"/>
  <c r="AF149" i="4"/>
  <c r="AG149" i="4"/>
  <c r="AF73" i="4"/>
  <c r="AG73" i="4"/>
  <c r="AG275" i="4"/>
  <c r="AF275" i="4"/>
  <c r="AF45" i="4"/>
  <c r="AG45" i="4"/>
  <c r="AG119" i="4"/>
  <c r="AF119" i="4"/>
  <c r="AG53" i="4"/>
  <c r="AF53" i="4"/>
  <c r="AF126" i="4"/>
  <c r="AG126" i="4"/>
  <c r="AG163" i="4"/>
  <c r="AF163" i="4"/>
  <c r="AG172" i="4"/>
  <c r="AF172" i="4"/>
  <c r="AG166" i="4"/>
  <c r="AF166" i="4"/>
  <c r="AG175" i="4"/>
  <c r="AF175" i="4"/>
  <c r="AG187" i="4"/>
  <c r="AF187" i="4"/>
  <c r="AG202" i="4"/>
  <c r="AF202" i="4"/>
  <c r="AG198" i="4"/>
  <c r="AF198" i="4"/>
  <c r="AF221" i="4"/>
  <c r="AG221" i="4" s="1"/>
  <c r="AF230" i="4"/>
  <c r="AG230" i="4" s="1"/>
  <c r="AG251" i="4"/>
  <c r="AF251" i="4"/>
  <c r="AG255" i="4"/>
  <c r="AF255" i="4"/>
  <c r="AF280" i="4"/>
  <c r="AG280" i="4"/>
  <c r="AF286" i="4"/>
  <c r="AG286" i="4"/>
  <c r="AG302" i="4"/>
  <c r="AF302" i="4"/>
  <c r="AG311" i="4"/>
  <c r="AF311" i="4"/>
  <c r="AF317" i="4"/>
  <c r="AG317" i="4"/>
  <c r="AF329" i="4"/>
  <c r="AG329" i="4"/>
  <c r="AF350" i="4"/>
  <c r="AG350" i="4"/>
  <c r="AG375" i="4"/>
  <c r="AF375" i="4"/>
  <c r="AF389" i="4"/>
  <c r="AG389" i="4"/>
  <c r="AF399" i="4"/>
  <c r="AG399" i="4" s="1"/>
  <c r="AF415" i="4"/>
  <c r="AG415" i="4"/>
  <c r="AG409" i="4"/>
  <c r="AF409" i="4"/>
  <c r="AF426" i="4"/>
  <c r="AG426" i="4"/>
  <c r="AG455" i="4"/>
  <c r="AF455" i="4"/>
  <c r="AG453" i="4"/>
  <c r="AF453" i="4"/>
  <c r="AF460" i="4"/>
  <c r="AG460" i="4"/>
  <c r="AF42" i="4"/>
  <c r="AG42" i="4"/>
  <c r="AF46" i="4"/>
  <c r="AG46" i="4"/>
  <c r="AG199" i="4"/>
  <c r="AF199" i="4"/>
  <c r="AF292" i="4"/>
  <c r="AG292" i="4"/>
  <c r="AF361" i="4"/>
  <c r="AG361" i="4"/>
  <c r="AF438" i="4"/>
  <c r="AG438" i="4"/>
  <c r="AK68" i="4" a="1"/>
  <c r="AK68" i="4" s="1"/>
  <c r="AG64" i="4"/>
  <c r="AF64" i="4"/>
  <c r="AF93" i="4"/>
  <c r="AG93" i="4"/>
  <c r="AG86" i="4"/>
  <c r="AF86" i="4"/>
  <c r="AF66" i="4"/>
  <c r="AG66" i="4"/>
  <c r="AF139" i="4"/>
  <c r="AG139" i="4"/>
  <c r="AG75" i="4"/>
  <c r="AF75" i="4"/>
  <c r="AF132" i="4"/>
  <c r="AG132" i="4"/>
  <c r="AF157" i="4"/>
  <c r="AG157" i="4"/>
  <c r="AG165" i="4"/>
  <c r="AF165" i="4"/>
  <c r="AF183" i="4"/>
  <c r="AG183" i="4"/>
  <c r="AF174" i="4"/>
  <c r="AG174" i="4"/>
  <c r="AF193" i="4"/>
  <c r="AG193" i="4"/>
  <c r="AF195" i="4"/>
  <c r="AG195" i="4"/>
  <c r="AF204" i="4"/>
  <c r="AG204" i="4"/>
  <c r="AF226" i="4"/>
  <c r="AG226" i="4" s="1"/>
  <c r="AF229" i="4"/>
  <c r="AG229" i="4" s="1"/>
  <c r="AF250" i="4"/>
  <c r="AG250" i="4"/>
  <c r="AG254" i="4"/>
  <c r="AF254" i="4"/>
  <c r="AG279" i="4"/>
  <c r="AF279" i="4"/>
  <c r="AF291" i="4"/>
  <c r="AG291" i="4"/>
  <c r="AG301" i="4"/>
  <c r="AF301" i="4"/>
  <c r="AF305" i="4"/>
  <c r="AG305" i="4"/>
  <c r="AG322" i="4"/>
  <c r="AF322" i="4"/>
  <c r="AG332" i="4"/>
  <c r="AF332" i="4"/>
  <c r="AF338" i="4"/>
  <c r="AG338" i="4"/>
  <c r="AF349" i="4"/>
  <c r="AG349" i="4"/>
  <c r="AF371" i="4"/>
  <c r="AG371" i="4"/>
  <c r="AG374" i="4"/>
  <c r="AF374" i="4"/>
  <c r="AF388" i="4"/>
  <c r="AG388" i="4"/>
  <c r="AF407" i="4"/>
  <c r="AG407" i="4"/>
  <c r="AF404" i="4"/>
  <c r="AG404" i="4"/>
  <c r="AF431" i="4"/>
  <c r="AG431" i="4"/>
  <c r="AF454" i="4"/>
  <c r="AG454" i="4"/>
  <c r="AF447" i="4"/>
  <c r="AG447" i="4"/>
  <c r="AF471" i="4"/>
  <c r="AG471" i="4"/>
  <c r="AG117" i="4"/>
  <c r="AF117" i="4"/>
  <c r="AG138" i="4"/>
  <c r="AF138" i="4"/>
  <c r="AG181" i="4"/>
  <c r="AF181" i="4"/>
  <c r="AF351" i="4"/>
  <c r="AG351" i="4"/>
  <c r="AG376" i="4"/>
  <c r="AF142" i="4"/>
  <c r="AG142" i="4"/>
  <c r="AF50" i="4"/>
  <c r="AG50" i="4"/>
  <c r="AF99" i="4"/>
  <c r="AG99" i="4"/>
  <c r="AG107" i="4"/>
  <c r="AF107" i="4"/>
  <c r="AG74" i="4"/>
  <c r="AF74" i="4"/>
  <c r="AF82" i="4"/>
  <c r="AG82" i="4" s="1"/>
  <c r="AF145" i="4"/>
  <c r="AG145" i="4"/>
  <c r="AF162" i="4"/>
  <c r="AG162" i="4"/>
  <c r="AG171" i="4"/>
  <c r="AF171" i="4"/>
  <c r="AG177" i="4"/>
  <c r="AF177" i="4"/>
  <c r="AF180" i="4"/>
  <c r="AG180" i="4"/>
  <c r="AG186" i="4"/>
  <c r="AF186" i="4"/>
  <c r="AG207" i="4"/>
  <c r="AF207" i="4"/>
  <c r="AG197" i="4"/>
  <c r="AF197" i="4"/>
  <c r="AF220" i="4"/>
  <c r="AG220" i="4" s="1"/>
  <c r="AF228" i="4"/>
  <c r="AG228" i="4" s="1"/>
  <c r="AF249" i="4"/>
  <c r="AG249" i="4"/>
  <c r="AF266" i="4"/>
  <c r="AG266" i="4" s="1"/>
  <c r="AF268" i="4"/>
  <c r="AG268" i="4" s="1"/>
  <c r="AF285" i="4"/>
  <c r="AG285" i="4"/>
  <c r="AF295" i="4"/>
  <c r="AG295" i="4"/>
  <c r="AF300" i="4"/>
  <c r="AG300" i="4"/>
  <c r="AG310" i="4"/>
  <c r="AF310" i="4"/>
  <c r="AF337" i="4"/>
  <c r="AG337" i="4"/>
  <c r="AG343" i="4"/>
  <c r="AF343" i="4"/>
  <c r="AF348" i="4"/>
  <c r="AG348" i="4"/>
  <c r="AF370" i="4"/>
  <c r="AG370" i="4"/>
  <c r="AG373" i="4"/>
  <c r="AF373" i="4"/>
  <c r="AG413" i="4"/>
  <c r="AF413" i="4"/>
  <c r="AG434" i="4"/>
  <c r="AF434" i="4"/>
  <c r="AF425" i="4"/>
  <c r="AG425" i="4"/>
  <c r="AF470" i="4"/>
  <c r="AG470" i="4"/>
  <c r="AF484" i="4"/>
  <c r="AG484" i="4"/>
  <c r="AG143" i="4"/>
  <c r="AF143" i="4"/>
  <c r="AF159" i="4"/>
  <c r="AG159" i="4"/>
  <c r="AG216" i="4"/>
  <c r="AF216" i="4"/>
  <c r="AF303" i="4"/>
  <c r="AG303" i="4"/>
  <c r="AG449" i="4"/>
  <c r="AF449" i="4"/>
  <c r="AG136" i="4"/>
  <c r="AF92" i="4"/>
  <c r="AG92" i="4"/>
  <c r="AG154" i="4"/>
  <c r="AF154" i="4"/>
  <c r="AG27" i="4"/>
  <c r="AF27" i="4"/>
  <c r="AF106" i="4"/>
  <c r="AG106" i="4"/>
  <c r="AG23" i="4"/>
  <c r="AF23" i="4"/>
  <c r="AF112" i="4"/>
  <c r="AG112" i="4"/>
  <c r="AF80" i="4"/>
  <c r="AG80" i="4" s="1"/>
  <c r="AF150" i="4"/>
  <c r="AG150" i="4"/>
  <c r="AG62" i="4"/>
  <c r="AF62" i="4"/>
  <c r="AG95" i="4"/>
  <c r="AF95" i="4"/>
  <c r="AG151" i="4"/>
  <c r="AF151" i="4"/>
  <c r="AF156" i="4"/>
  <c r="AG156" i="4"/>
  <c r="AF170" i="4"/>
  <c r="AG170" i="4"/>
  <c r="AF179" i="4"/>
  <c r="AG179" i="4"/>
  <c r="AG201" i="4"/>
  <c r="AF201" i="4"/>
  <c r="AF215" i="4"/>
  <c r="AG215" i="4"/>
  <c r="AF265" i="4"/>
  <c r="AG265" i="4" s="1"/>
  <c r="AF267" i="4"/>
  <c r="AG267" i="4" s="1"/>
  <c r="AG290" i="4"/>
  <c r="AF290" i="4"/>
  <c r="AF294" i="4"/>
  <c r="AG294" i="4"/>
  <c r="AG321" i="4"/>
  <c r="AF321" i="4"/>
  <c r="AF327" i="4"/>
  <c r="AG327" i="4"/>
  <c r="AG342" i="4"/>
  <c r="AF342" i="4"/>
  <c r="AG347" i="4"/>
  <c r="AF347" i="4"/>
  <c r="AF369" i="4"/>
  <c r="AG369" i="4"/>
  <c r="AG391" i="4"/>
  <c r="AF391" i="4"/>
  <c r="AF392" i="4"/>
  <c r="AG392" i="4" s="1"/>
  <c r="AF406" i="4"/>
  <c r="AG406" i="4"/>
  <c r="AF433" i="4"/>
  <c r="AG433" i="4"/>
  <c r="AG430" i="4"/>
  <c r="AF430" i="4"/>
  <c r="AF445" i="4"/>
  <c r="AG445" i="4"/>
  <c r="AF463" i="4"/>
  <c r="AG463" i="4"/>
  <c r="AF487" i="4"/>
  <c r="AG487" i="4"/>
  <c r="AF65" i="4"/>
  <c r="AG65" i="4"/>
  <c r="AG29" i="4"/>
  <c r="AF29" i="4"/>
  <c r="AF196" i="4"/>
  <c r="AG196" i="4"/>
  <c r="AG281" i="4"/>
  <c r="AF281" i="4"/>
  <c r="AG339" i="4"/>
  <c r="AF339" i="4"/>
  <c r="AF402" i="4"/>
  <c r="AG402" i="4"/>
  <c r="AF278" i="4"/>
  <c r="AG278" i="4"/>
  <c r="AG427" i="4"/>
  <c r="AG56" i="4"/>
  <c r="AK40" i="4" a="1"/>
  <c r="AK40" i="4" s="1"/>
  <c r="AG120" i="4"/>
  <c r="AF12" i="4"/>
  <c r="AG12" i="4"/>
  <c r="AG98" i="4"/>
  <c r="AF98" i="4"/>
  <c r="AF34" i="4"/>
  <c r="AG34" i="4"/>
  <c r="AF124" i="4"/>
  <c r="AG124" i="4"/>
  <c r="AF13" i="4"/>
  <c r="AG13" i="4"/>
  <c r="AG118" i="4"/>
  <c r="AF118" i="4"/>
  <c r="AF88" i="4"/>
  <c r="AG88" i="4"/>
  <c r="AG101" i="4"/>
  <c r="AF101" i="4"/>
  <c r="AF233" i="4"/>
  <c r="AG233" i="4" s="1"/>
  <c r="AF155" i="4"/>
  <c r="AG155" i="4"/>
  <c r="AF169" i="4"/>
  <c r="AG169" i="4"/>
  <c r="AF178" i="4"/>
  <c r="AG178" i="4"/>
  <c r="AF190" i="4"/>
  <c r="AG190" i="4"/>
  <c r="AF185" i="4"/>
  <c r="AG185" i="4"/>
  <c r="AG206" i="4"/>
  <c r="AF206" i="4"/>
  <c r="AG219" i="4"/>
  <c r="AF219" i="4"/>
  <c r="AF224" i="4"/>
  <c r="AG224" i="4" s="1"/>
  <c r="AF239" i="4"/>
  <c r="AG239" i="4"/>
  <c r="AF247" i="4"/>
  <c r="AG247" i="4"/>
  <c r="AF264" i="4"/>
  <c r="AG264" i="4" s="1"/>
  <c r="AF284" i="4"/>
  <c r="AG284" i="4"/>
  <c r="AG289" i="4"/>
  <c r="AF289" i="4"/>
  <c r="AF293" i="4"/>
  <c r="AG293" i="4"/>
  <c r="AF309" i="4"/>
  <c r="AG309" i="4"/>
  <c r="AF326" i="4"/>
  <c r="AG326" i="4"/>
  <c r="AF331" i="4"/>
  <c r="AG331" i="4"/>
  <c r="AF341" i="4"/>
  <c r="AG341" i="4"/>
  <c r="AG359" i="4"/>
  <c r="AF359" i="4"/>
  <c r="AG383" i="4"/>
  <c r="AF383" i="4"/>
  <c r="AF397" i="4"/>
  <c r="AG397" i="4" s="1"/>
  <c r="AF412" i="4"/>
  <c r="AG412" i="4"/>
  <c r="AF429" i="4"/>
  <c r="AG429" i="4"/>
  <c r="AG444" i="4"/>
  <c r="AF444" i="4"/>
  <c r="AF469" i="4"/>
  <c r="AG469" i="4"/>
  <c r="AG476" i="4"/>
  <c r="AF476" i="4"/>
  <c r="AF52" i="4"/>
  <c r="AG52" i="4"/>
  <c r="AF164" i="4"/>
  <c r="AG164" i="4"/>
  <c r="AF231" i="4"/>
  <c r="AG231" i="4" s="1"/>
  <c r="AF306" i="4"/>
  <c r="AG306" i="4"/>
  <c r="AF385" i="4"/>
  <c r="AG385" i="4"/>
  <c r="AF466" i="4"/>
  <c r="AG466" i="4"/>
  <c r="AG256" i="4"/>
  <c r="AG110" i="4"/>
  <c r="AF110" i="4"/>
  <c r="AG19" i="4"/>
  <c r="AF19" i="4"/>
  <c r="AG105" i="4"/>
  <c r="AF105" i="4"/>
  <c r="AG43" i="4"/>
  <c r="AF43" i="4"/>
  <c r="AF130" i="4"/>
  <c r="AG130" i="4"/>
  <c r="AF28" i="4"/>
  <c r="AG28" i="4"/>
  <c r="AF125" i="4"/>
  <c r="AG125" i="4"/>
  <c r="AG87" i="4"/>
  <c r="AF87" i="4"/>
  <c r="AF94" i="4"/>
  <c r="AG94" i="4"/>
  <c r="AG15" i="4"/>
  <c r="AF15" i="4"/>
  <c r="AG108" i="4"/>
  <c r="AF108" i="4"/>
  <c r="AG146" i="4"/>
  <c r="AF146" i="4"/>
  <c r="AG161" i="4"/>
  <c r="AF161" i="4"/>
  <c r="AF182" i="4"/>
  <c r="AG182" i="4"/>
  <c r="AG189" i="4"/>
  <c r="AF189" i="4"/>
  <c r="AG191" i="4"/>
  <c r="AF191" i="4"/>
  <c r="AF218" i="4"/>
  <c r="AG218" i="4"/>
  <c r="AF223" i="4"/>
  <c r="AG223" i="4" s="1"/>
  <c r="AF238" i="4"/>
  <c r="AG238" i="4"/>
  <c r="AG253" i="4"/>
  <c r="AF253" i="4"/>
  <c r="AG283" i="4"/>
  <c r="AF283" i="4"/>
  <c r="AG299" i="4"/>
  <c r="AF299" i="4"/>
  <c r="AF308" i="4"/>
  <c r="AG308" i="4"/>
  <c r="AF319" i="4"/>
  <c r="AG319" i="4"/>
  <c r="AG325" i="4"/>
  <c r="AF325" i="4"/>
  <c r="AF335" i="4"/>
  <c r="AG335" i="4"/>
  <c r="AF346" i="4"/>
  <c r="AG346" i="4"/>
  <c r="AF358" i="4"/>
  <c r="AG358" i="4"/>
  <c r="AG367" i="4"/>
  <c r="AF367" i="4"/>
  <c r="AF382" i="4"/>
  <c r="AG382" i="4"/>
  <c r="AF400" i="4"/>
  <c r="AG400" i="4" s="1"/>
  <c r="AG428" i="4"/>
  <c r="AF428" i="4"/>
  <c r="AF468" i="4"/>
  <c r="AG468" i="4"/>
  <c r="AG440" i="4"/>
  <c r="AK12" i="4" a="1"/>
  <c r="AK12" i="4" s="1"/>
  <c r="AG4" i="4"/>
  <c r="AF4" i="4"/>
  <c r="AG5" i="4"/>
  <c r="AF5" i="4"/>
  <c r="AK16" i="4" a="1"/>
  <c r="AK16" i="4" s="1"/>
  <c r="AK51" i="4" a="1"/>
  <c r="AK51" i="4" s="1"/>
  <c r="AK61" i="4" a="1"/>
  <c r="AK61" i="4" s="1"/>
  <c r="AK21" i="4" a="1"/>
  <c r="AK21" i="4" s="1"/>
  <c r="AK5" i="4" a="1"/>
  <c r="AK5" i="4" s="1"/>
  <c r="AK23" i="4" a="1"/>
  <c r="AK23" i="4" s="1"/>
  <c r="AK20" i="4" a="1"/>
  <c r="AK20" i="4" s="1"/>
  <c r="AK24" i="4" a="1"/>
  <c r="AK24" i="4" s="1"/>
  <c r="AK25" i="4" a="1"/>
  <c r="AK25" i="4" s="1"/>
  <c r="AK33" i="4" a="1"/>
  <c r="AK33" i="4" s="1"/>
  <c r="AK32" i="4" a="1"/>
  <c r="AK32" i="4" s="1"/>
  <c r="AK11" i="4" a="1"/>
  <c r="AK11" i="4" s="1"/>
  <c r="AK63" i="4" a="1"/>
  <c r="AK63" i="4" s="1"/>
  <c r="AK31" i="4" a="1"/>
  <c r="AK31" i="4" s="1"/>
  <c r="AK53" i="4" a="1"/>
  <c r="AK53" i="4" s="1"/>
  <c r="AK8" i="4" a="1"/>
  <c r="AK8" i="4" s="1"/>
  <c r="AK52" i="4" a="1"/>
  <c r="AK52" i="4" s="1"/>
  <c r="AK9" i="4" a="1"/>
  <c r="AK9" i="4" s="1"/>
  <c r="AK54" i="4" a="1"/>
  <c r="AK54" i="4" s="1"/>
  <c r="AK67" i="4" a="1"/>
  <c r="AK67" i="4" s="1"/>
  <c r="AK60" i="4" a="1"/>
  <c r="AK60" i="4" s="1"/>
  <c r="AK48" i="4" a="1"/>
  <c r="AK48" i="4" s="1"/>
  <c r="AK57" i="4" a="1"/>
  <c r="AK57" i="4" s="1"/>
  <c r="AK50" i="4" a="1"/>
  <c r="AK50" i="4" s="1"/>
  <c r="AK42" i="4" a="1"/>
  <c r="AK42" i="4" s="1"/>
  <c r="AK41" i="4" a="1"/>
  <c r="AK41" i="4" s="1"/>
  <c r="AK65" i="4" a="1"/>
  <c r="AK65" i="4" s="1"/>
  <c r="AK28" i="4" a="1"/>
  <c r="AK28" i="4" s="1"/>
  <c r="AK7" i="4" a="1"/>
  <c r="AK7" i="4" s="1"/>
  <c r="AK22" i="4" a="1"/>
  <c r="AK22" i="4" s="1"/>
  <c r="AK13" i="4" a="1"/>
  <c r="AK13" i="4" s="1"/>
  <c r="O352" i="1" l="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00" i="1" l="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AF11" i="5"/>
  <c r="AG11" i="5" s="1" a="1"/>
  <c r="AG11" i="5" s="1"/>
  <c r="AF12" i="5"/>
  <c r="AG12" i="5" s="1" a="1"/>
  <c r="AG12" i="5" s="1"/>
  <c r="AF13" i="5"/>
  <c r="AG13" i="5" s="1" a="1"/>
  <c r="AG13" i="5" s="1"/>
  <c r="AF14" i="5"/>
  <c r="AG14" i="5" s="1" a="1"/>
  <c r="AG14" i="5" s="1"/>
  <c r="AF15" i="5"/>
  <c r="AG15" i="5" s="1" a="1"/>
  <c r="AG15" i="5" s="1"/>
  <c r="AF16" i="5"/>
  <c r="AG16" i="5" s="1" a="1"/>
  <c r="AG16" i="5" s="1"/>
  <c r="AF17" i="5"/>
  <c r="AG17" i="5" s="1" a="1"/>
  <c r="AG17" i="5" s="1"/>
  <c r="AF18" i="5"/>
  <c r="AG18" i="5" s="1" a="1"/>
  <c r="AG18" i="5" s="1"/>
  <c r="AF19" i="5"/>
  <c r="AG19" i="5" s="1" a="1"/>
  <c r="AG19" i="5" s="1"/>
  <c r="AF20" i="5"/>
  <c r="AG20" i="5" s="1" a="1"/>
  <c r="AG20" i="5" s="1"/>
  <c r="AF21" i="5"/>
  <c r="AG21" i="5" s="1" a="1"/>
  <c r="AG21" i="5" s="1"/>
  <c r="AF22" i="5"/>
  <c r="AG22" i="5" s="1" a="1"/>
  <c r="AG22" i="5" s="1"/>
  <c r="AF23" i="5"/>
  <c r="AG23" i="5" s="1" a="1"/>
  <c r="AG23" i="5" s="1"/>
  <c r="AF24" i="5"/>
  <c r="AG24" i="5" s="1" a="1"/>
  <c r="AG24" i="5" s="1"/>
  <c r="AF25" i="5"/>
  <c r="AG25" i="5" s="1" a="1"/>
  <c r="AG25" i="5" s="1"/>
  <c r="AF26" i="5"/>
  <c r="AG26" i="5" s="1" a="1"/>
  <c r="AG26" i="5" s="1"/>
  <c r="AF27" i="5"/>
  <c r="AG27" i="5" s="1" a="1"/>
  <c r="AG27" i="5" s="1"/>
  <c r="AF28" i="5"/>
  <c r="AG28" i="5" s="1" a="1"/>
  <c r="AG28" i="5" s="1"/>
  <c r="AF29" i="5"/>
  <c r="AG29" i="5" s="1" a="1"/>
  <c r="AG29" i="5" s="1"/>
  <c r="AF30" i="5"/>
  <c r="AG30" i="5" s="1" a="1"/>
  <c r="AG30" i="5" s="1"/>
  <c r="AF31" i="5"/>
  <c r="AG31" i="5" s="1" a="1"/>
  <c r="AG31" i="5" s="1"/>
  <c r="AF32" i="5"/>
  <c r="AG32" i="5" s="1" a="1"/>
  <c r="AG32" i="5" s="1"/>
  <c r="AF33" i="5"/>
  <c r="AG33" i="5" s="1" a="1"/>
  <c r="AG33" i="5" s="1"/>
  <c r="AF34" i="5"/>
  <c r="AG34" i="5" s="1" a="1"/>
  <c r="AG34" i="5" s="1"/>
  <c r="AF35" i="5"/>
  <c r="AG35" i="5" s="1" a="1"/>
  <c r="AG35" i="5" s="1"/>
  <c r="AF36" i="5"/>
  <c r="AG36" i="5" s="1" a="1"/>
  <c r="AG36" i="5" s="1"/>
  <c r="AF37" i="5"/>
  <c r="AG37" i="5" s="1" a="1"/>
  <c r="AG37" i="5" s="1"/>
  <c r="AF38" i="5"/>
  <c r="AG38" i="5" s="1" a="1"/>
  <c r="AG38" i="5" s="1"/>
  <c r="AF39" i="5"/>
  <c r="AG39" i="5" s="1" a="1"/>
  <c r="AG39" i="5" s="1"/>
  <c r="AF40" i="5"/>
  <c r="AG40" i="5" s="1" a="1"/>
  <c r="AG40" i="5" s="1"/>
  <c r="AF41" i="5"/>
  <c r="AG41" i="5" s="1" a="1"/>
  <c r="AG41" i="5" s="1"/>
  <c r="AF42" i="5"/>
  <c r="AG42" i="5" s="1" a="1"/>
  <c r="AG42" i="5" s="1"/>
  <c r="AF43" i="5"/>
  <c r="AG43" i="5" s="1" a="1"/>
  <c r="AG43" i="5" s="1"/>
  <c r="AF44" i="5"/>
  <c r="AG44" i="5" s="1" a="1"/>
  <c r="AG44" i="5" s="1"/>
  <c r="AF45" i="5"/>
  <c r="AG45" i="5" s="1" a="1"/>
  <c r="AG45" i="5" s="1"/>
  <c r="AF46" i="5"/>
  <c r="AG46" i="5" s="1" a="1"/>
  <c r="AG46" i="5" s="1"/>
  <c r="AF47" i="5"/>
  <c r="AG47" i="5" s="1" a="1"/>
  <c r="AG47" i="5" s="1"/>
  <c r="AF48" i="5"/>
  <c r="AG48" i="5" s="1" a="1"/>
  <c r="AG48" i="5" s="1"/>
  <c r="AF49" i="5"/>
  <c r="AG49" i="5" s="1" a="1"/>
  <c r="AG49" i="5" s="1"/>
  <c r="AF50" i="5"/>
  <c r="AG50" i="5" s="1" a="1"/>
  <c r="AG50" i="5" s="1"/>
  <c r="AF51" i="5"/>
  <c r="AG51" i="5" s="1" a="1"/>
  <c r="AG51" i="5" s="1"/>
  <c r="AF52" i="5"/>
  <c r="AG52" i="5" s="1" a="1"/>
  <c r="AG52" i="5" s="1"/>
  <c r="AF53" i="5"/>
  <c r="AG53" i="5" s="1" a="1"/>
  <c r="AG53" i="5" s="1"/>
  <c r="AF54" i="5"/>
  <c r="AG54" i="5" s="1" a="1"/>
  <c r="AG54" i="5" s="1"/>
  <c r="AF55" i="5"/>
  <c r="AG55" i="5" s="1" a="1"/>
  <c r="AG55" i="5" s="1"/>
  <c r="AF10" i="5"/>
  <c r="AG10" i="5" s="1" a="1"/>
  <c r="AG10" i="5" s="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210" i="1" l="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50" i="1" l="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2" i="1"/>
  <c r="N2" i="3" l="1"/>
  <c r="N3" i="3"/>
  <c r="N4" i="3"/>
  <c r="N5" i="3"/>
  <c r="N6" i="3"/>
  <c r="N7" i="3"/>
  <c r="N8" i="3"/>
  <c r="N9" i="3"/>
  <c r="N10" i="3"/>
  <c r="N11" i="3"/>
  <c r="N12" i="3"/>
  <c r="N13" i="3"/>
  <c r="N14" i="3"/>
  <c r="O2" i="3"/>
  <c r="O3" i="3"/>
  <c r="O4" i="3"/>
  <c r="O5" i="3"/>
  <c r="O6" i="3"/>
  <c r="O7" i="3"/>
  <c r="O8" i="3"/>
  <c r="O9" i="3"/>
  <c r="O10" i="3"/>
  <c r="O11" i="3"/>
  <c r="O12" i="3"/>
  <c r="O13" i="3"/>
  <c r="O14" i="3"/>
  <c r="B2" i="3"/>
  <c r="B3" i="3"/>
  <c r="B4" i="3"/>
  <c r="B5" i="3"/>
  <c r="B6" i="3"/>
  <c r="B7" i="3"/>
  <c r="B8" i="3"/>
  <c r="B9" i="3"/>
  <c r="B10" i="3"/>
  <c r="B11" i="3"/>
  <c r="B12" i="3"/>
  <c r="B13" i="3"/>
  <c r="B14" i="3"/>
  <c r="P14" i="3"/>
  <c r="M14" i="3"/>
  <c r="S14" i="3" s="1"/>
  <c r="L14" i="3"/>
  <c r="R14" i="3" s="1"/>
  <c r="K14" i="3"/>
  <c r="Q14" i="3" s="1"/>
  <c r="P13" i="3"/>
  <c r="M13" i="3"/>
  <c r="S13" i="3" s="1"/>
  <c r="L13" i="3"/>
  <c r="R13" i="3" s="1"/>
  <c r="K13" i="3"/>
  <c r="Q13" i="3" s="1"/>
  <c r="P12" i="3"/>
  <c r="M12" i="3"/>
  <c r="S12" i="3" s="1"/>
  <c r="L12" i="3"/>
  <c r="R12" i="3" s="1"/>
  <c r="K12" i="3"/>
  <c r="Q12" i="3" s="1"/>
  <c r="S11" i="3"/>
  <c r="P11" i="3"/>
  <c r="M11" i="3"/>
  <c r="L11" i="3"/>
  <c r="R11" i="3" s="1"/>
  <c r="K11" i="3"/>
  <c r="Q11" i="3" s="1"/>
  <c r="P10" i="3"/>
  <c r="M10" i="3"/>
  <c r="S10" i="3" s="1"/>
  <c r="L10" i="3"/>
  <c r="R10" i="3" s="1"/>
  <c r="K10" i="3"/>
  <c r="Q10" i="3" s="1"/>
  <c r="R9" i="3"/>
  <c r="P9" i="3"/>
  <c r="M9" i="3"/>
  <c r="S9" i="3" s="1"/>
  <c r="L9" i="3"/>
  <c r="K9" i="3"/>
  <c r="Q9" i="3" s="1"/>
  <c r="S8" i="3"/>
  <c r="R8" i="3"/>
  <c r="P8" i="3"/>
  <c r="M8" i="3"/>
  <c r="L8" i="3"/>
  <c r="K8" i="3"/>
  <c r="Q8" i="3" s="1"/>
  <c r="P7" i="3"/>
  <c r="M7" i="3"/>
  <c r="S7" i="3" s="1"/>
  <c r="L7" i="3"/>
  <c r="R7" i="3" s="1"/>
  <c r="K7" i="3"/>
  <c r="Q7" i="3" s="1"/>
  <c r="P6" i="3"/>
  <c r="M6" i="3"/>
  <c r="S6" i="3" s="1"/>
  <c r="L6" i="3"/>
  <c r="R6" i="3" s="1"/>
  <c r="K6" i="3"/>
  <c r="Q6" i="3" s="1"/>
  <c r="Q5" i="3"/>
  <c r="P5" i="3"/>
  <c r="M5" i="3"/>
  <c r="S5" i="3" s="1"/>
  <c r="L5" i="3"/>
  <c r="R5" i="3" s="1"/>
  <c r="K5" i="3"/>
  <c r="Q4" i="3"/>
  <c r="P4" i="3"/>
  <c r="M4" i="3"/>
  <c r="S4" i="3" s="1"/>
  <c r="L4" i="3"/>
  <c r="R4" i="3" s="1"/>
  <c r="K4" i="3"/>
  <c r="P3" i="3"/>
  <c r="M3" i="3"/>
  <c r="S3" i="3" s="1"/>
  <c r="L3" i="3"/>
  <c r="R3" i="3" s="1"/>
  <c r="K3" i="3"/>
  <c r="Q3" i="3" s="1"/>
  <c r="Q2" i="3"/>
  <c r="P2" i="3"/>
  <c r="M2" i="3"/>
  <c r="S2" i="3" s="1"/>
  <c r="L2" i="3"/>
  <c r="R2" i="3" s="1"/>
  <c r="K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32D23-BA93-43A6-AF37-4CF3E23F7AC0}" keepAlive="1" name="Query - Crate BOMs" description="Connection to the 'Crate BOMs' query in the workbook." type="5" refreshedVersion="8" background="1" saveData="1">
    <dbPr connection="Provider=Microsoft.Mashup.OleDb.1;Data Source=$Workbook$;Location=&quot;Crate BOMs&quot;;Extended Properties=&quot;&quot;" command="SELECT * FROM [Crate BOMs]"/>
  </connection>
  <connection id="2" xr16:uid="{3A9924F0-4585-4345-AAAE-BBC706B53651}" keepAlive="1" name="Query - Crate Types" description="Connection to the 'Crate Types' query in the workbook." type="5" refreshedVersion="0" background="1">
    <dbPr connection="Provider=Microsoft.Mashup.OleDb.1;Data Source=$Workbook$;Location=&quot;Crate Types&quot;;Extended Properties=&quot;&quot;" command="SELECT * FROM [Crate Types]"/>
  </connection>
  <connection id="3" xr16:uid="{2ECF76B4-B667-4576-B223-57497DC27656}" keepAlive="1" name="Query - Crates(1)" description="Connection to the 'Crates' query in the workbook." type="5" refreshedVersion="8" background="1" saveData="1">
    <dbPr connection="Provider=Microsoft.Mashup.OleDb.1;Data Source=$Workbook$;Location=Crates;Extended Properties=&quot;&quot;" command="SELECT * FROM [Crates]"/>
  </connection>
  <connection id="4" xr16:uid="{8E3D3F5D-3A08-4107-A676-709A74A09D6D}" keepAlive="1" name="Query - Dates" description="Connection to the 'Dates' query in the workbook." type="5" refreshedVersion="0" background="1">
    <dbPr connection="Provider=Microsoft.Mashup.OleDb.1;Data Source=$Workbook$;Location=Dates;Extended Properties=&quot;&quot;" command="SELECT * FROM [Dates]"/>
  </connection>
  <connection id="5" xr16:uid="{2C2DB8FF-EF5E-4DB0-971E-385DF2D025A8}" keepAlive="1" name="Query - Interpane" description="Connection to the 'Interpane' query in the workbook." type="5" refreshedVersion="0" background="1">
    <dbPr connection="Provider=Microsoft.Mashup.OleDb.1;Data Source=$Workbook$;Location=Interpane;Extended Properties=&quot;&quot;" command="SELECT * FROM [Interpan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<sst xmlns="http://schemas.openxmlformats.org/spreadsheetml/2006/main" count="4867" uniqueCount="210">
  <si>
    <t>crate no.</t>
  </si>
  <si>
    <t>o-no ip</t>
  </si>
  <si>
    <t>pos</t>
  </si>
  <si>
    <t>glass code</t>
  </si>
  <si>
    <t>no</t>
  </si>
  <si>
    <t>height</t>
  </si>
  <si>
    <t>width</t>
  </si>
  <si>
    <t>height in.</t>
  </si>
  <si>
    <t>width in.</t>
  </si>
  <si>
    <t>weight (kg)</t>
  </si>
  <si>
    <t>qty</t>
  </si>
  <si>
    <t>crate typ</t>
  </si>
  <si>
    <t>crate dimensions</t>
  </si>
  <si>
    <t>Typ_2</t>
  </si>
  <si>
    <t>L 2920 W 390 H 2680</t>
  </si>
  <si>
    <t>Length 
in mm</t>
  </si>
  <si>
    <t>Width 
in mm</t>
  </si>
  <si>
    <t>Height 
in mm</t>
  </si>
  <si>
    <t>Tara weight 
in KG</t>
  </si>
  <si>
    <t>Crate #</t>
  </si>
  <si>
    <t>Shipping Style</t>
  </si>
  <si>
    <t>Open Top Crate</t>
  </si>
  <si>
    <t>Standard Wooden Crate</t>
  </si>
  <si>
    <t>Length 
in inches</t>
  </si>
  <si>
    <t>Width 
in inches</t>
  </si>
  <si>
    <t>Height 
in inches</t>
  </si>
  <si>
    <t>Maximum
Glass-Lites per crate</t>
  </si>
  <si>
    <t>Maximum
Glass weight
in KG</t>
  </si>
  <si>
    <t>Weight
Crate + Glass
in KG</t>
  </si>
  <si>
    <t>Weight
Crate + Glass
in LB</t>
  </si>
  <si>
    <t>Length 
in ft</t>
  </si>
  <si>
    <t>Width 
in ft</t>
  </si>
  <si>
    <t>Height 
in ft</t>
  </si>
  <si>
    <t>Maximum Glass weight in LB</t>
  </si>
  <si>
    <t>Crate Type</t>
  </si>
  <si>
    <t>Grand Total</t>
  </si>
  <si>
    <t>PIECE WEIGHT WITH CRATE</t>
  </si>
  <si>
    <t>glass weight (lb)</t>
  </si>
  <si>
    <t>Crate Weight (lb)</t>
  </si>
  <si>
    <t>GC</t>
  </si>
  <si>
    <t>.</t>
  </si>
  <si>
    <t>..</t>
  </si>
  <si>
    <t>Container Number</t>
  </si>
  <si>
    <t>Ship</t>
  </si>
  <si>
    <t>Port</t>
  </si>
  <si>
    <t>Aston</t>
  </si>
  <si>
    <t>PO Sublot-GL</t>
  </si>
  <si>
    <t>Glass Type</t>
  </si>
  <si>
    <t>PO Sublot</t>
  </si>
  <si>
    <t>1116GLA02-10-0011</t>
  </si>
  <si>
    <t xml:space="preserve">PO 40535 1116_Chop NPT Phase 2 Sublot 2.01 GLA02 </t>
  </si>
  <si>
    <t>Typ_7</t>
  </si>
  <si>
    <t>L 2760 W 480 H 2360</t>
  </si>
  <si>
    <t>1116GLB01-10-0001</t>
  </si>
  <si>
    <t xml:space="preserve">PO 40538 1116_Chop NPT Phase 2 Sublot 2.02 GLB01 </t>
  </si>
  <si>
    <t>Typ_8</t>
  </si>
  <si>
    <t>L 3160 W 390 H 2680</t>
  </si>
  <si>
    <t>1116GLZ01-10-0001</t>
  </si>
  <si>
    <t>PO 40536 1116_Chop NPT Phase 2 Sublot 2.05 &amp; 2.09 GLZ01</t>
  </si>
  <si>
    <t xml:space="preserve">PO 40538 1116_Chop NPT Phase 2 Sublot 2.02 GLZ01 </t>
  </si>
  <si>
    <t>1116GLA02-10-0009</t>
  </si>
  <si>
    <t>PO 40536 1116_Chop NPT Phase 2 Sublot 2.05 &amp; 2.09 GLA02</t>
  </si>
  <si>
    <t>1116GLA01-10-0008</t>
  </si>
  <si>
    <t>PO 40536 1116_Chop NPT Phase 2 Sublot 2.05 / 2.09 GLA01</t>
  </si>
  <si>
    <t>1116GLZ02-10-0004</t>
  </si>
  <si>
    <t>PO 40536 1116_Chop NPT Phase 2 Sublot 2.05 &amp; 2.09 GLZ02</t>
  </si>
  <si>
    <t xml:space="preserve">PO 40538 1116_Chop NPT Phase 2 Sublot 2.02 GLZ02 </t>
  </si>
  <si>
    <t>1116GLZ02-10-0012</t>
  </si>
  <si>
    <t>PO 40535 1116_Chop NPT Phase 2 Sublot 2.01 GLA02</t>
  </si>
  <si>
    <t>PO 40538 1116_Chop NPT Phase 2 Sublot 2.02 GLB01</t>
  </si>
  <si>
    <t>PO 40538 1116_Chop NPT Phase 2 Sublot 2.02 GLZ01</t>
  </si>
  <si>
    <t>PO 40536 1116_Chop NPT Phase 2 Sublot 2.05 &amp; 2.09 GLA01</t>
  </si>
  <si>
    <t>PO 40538 1116_Chop NPT Phase 2 Sublot 2.02 GLZ02</t>
  </si>
  <si>
    <t>1116GLA01-10-0003</t>
  </si>
  <si>
    <t xml:space="preserve">PO 40535 1116_Chop NPT Phase 2 Sublot 2.01 GLA01 </t>
  </si>
  <si>
    <t>1116GLA01-10-0005</t>
  </si>
  <si>
    <t>1116GLZ02-10-0016</t>
  </si>
  <si>
    <t xml:space="preserve">PO 40535 1116_Chop NPT Phase 2 Sublot 2.01 GLZ02 </t>
  </si>
  <si>
    <t>1116GLZ01-10-0004</t>
  </si>
  <si>
    <t xml:space="preserve">PO 40535 1116_Chop NPT Phase 2 Sublot 2.01 GLZ01 </t>
  </si>
  <si>
    <t>Typ_6</t>
  </si>
  <si>
    <t>L 3960 W 360 H 2680</t>
  </si>
  <si>
    <t>1116GLB01-10-0005</t>
  </si>
  <si>
    <t xml:space="preserve">PO 40535 1116_Chop NPT Phase 2 Sublot 2.01 GLB01 </t>
  </si>
  <si>
    <t>1116GLB01-10-0004</t>
  </si>
  <si>
    <t>1116GLT01-10-0010</t>
  </si>
  <si>
    <t xml:space="preserve">PO 40535 1116_Chop NPT Phase 2 Sublot 2.01 GLT01 </t>
  </si>
  <si>
    <t>1116GLT07-10-0008</t>
  </si>
  <si>
    <t>PO 40536 1116_Chop NPT Phase 2 Sublot 2.05 &amp; 2.09 GLT07</t>
  </si>
  <si>
    <t>Typ_9</t>
  </si>
  <si>
    <t>L 3910 W 760 H 1510</t>
  </si>
  <si>
    <t>1116GLA02-10-0008</t>
  </si>
  <si>
    <t>Typ_10</t>
  </si>
  <si>
    <t>L 3110 W 760 H 2110</t>
  </si>
  <si>
    <t>1116GLA07-10-0003</t>
  </si>
  <si>
    <t>PO 40536 1116_Chop NPT Phase 2 Sublot 2.05 &amp; 2.09 GLA07</t>
  </si>
  <si>
    <t>1116GLA07-10-0004</t>
  </si>
  <si>
    <t>1116GLZ02-10-0015</t>
  </si>
  <si>
    <t>1116GLZ02-10-0018</t>
  </si>
  <si>
    <t>1116GLT01-10-0011</t>
  </si>
  <si>
    <t>PO 40536 1116_Chop NPT Phase 2 Sublot 2.05 &amp; 2.09 GLT01</t>
  </si>
  <si>
    <t>Typ_4</t>
  </si>
  <si>
    <t>L 2770 W 760 H 1310</t>
  </si>
  <si>
    <t>1116GLA07-10-0005</t>
  </si>
  <si>
    <t>1116GLZ19-10-0001</t>
  </si>
  <si>
    <t>PO 40536 1116_Chop NPT Phase 2 Sublot 2.05 &amp; 2.09 GLZ19</t>
  </si>
  <si>
    <t>1116GLZ19-10-0002</t>
  </si>
  <si>
    <t>1116GLA01-10-0007</t>
  </si>
  <si>
    <t>Typ_11</t>
  </si>
  <si>
    <t>L 2730 W 760 H 2340</t>
  </si>
  <si>
    <t>1116GLZ01-10-0008</t>
  </si>
  <si>
    <t>1116GLA02-10-0002</t>
  </si>
  <si>
    <t>Typ_3</t>
  </si>
  <si>
    <t>L 2670 W 760 H 2230</t>
  </si>
  <si>
    <t>1116GLA02-10-0001</t>
  </si>
  <si>
    <t>Typ_5</t>
  </si>
  <si>
    <t>L 2040 W 760 H 1310</t>
  </si>
  <si>
    <t>PO 40535 1116_Chop NPT Phase 2 Sublot 2.01 GLA01</t>
  </si>
  <si>
    <t>PO 40535 1116_Chop NPT Phase 2 Sublot 2.01 GLZ02</t>
  </si>
  <si>
    <t>PO 40535 1116_Chop NPT Phase 2 Sublot 2.01 GLZ01</t>
  </si>
  <si>
    <t>PO 40535 1116_Chop NPT Phase 2 Sublot 2.01 GLB01</t>
  </si>
  <si>
    <t>PO 40535 1116_Chop NPT Phase 2 Sublot 2.01 GLT01</t>
  </si>
  <si>
    <t>1116GLZ01-10-0006</t>
  </si>
  <si>
    <t>1116GLA02-10-0006</t>
  </si>
  <si>
    <t>1116GLA02-10-0010</t>
  </si>
  <si>
    <t>1116GLT01-10-0001</t>
  </si>
  <si>
    <t xml:space="preserve">PO 40538 1116_Chop NPT Phase 2 Sublot 2.02 GLT01 </t>
  </si>
  <si>
    <t xml:space="preserve">PO 40540 1116_Chop NPT Phase 2 Sublot 2.03 GLT01 </t>
  </si>
  <si>
    <t>PO 40538 1116_Chop NPT Phase 2 Sublot 2.02 GLT01</t>
  </si>
  <si>
    <t>PO 40540 1116_Chop NPT Phase 2 Sublot 2.03 GLT01</t>
  </si>
  <si>
    <t>Open Top Crate Total</t>
  </si>
  <si>
    <t>PO</t>
  </si>
  <si>
    <t># POs in Crate</t>
  </si>
  <si>
    <t>Weight</t>
  </si>
  <si>
    <t>Crate Number</t>
  </si>
  <si>
    <t>Pieces</t>
  </si>
  <si>
    <t>Values</t>
  </si>
  <si>
    <t>Total Pieces</t>
  </si>
  <si>
    <t>Sublot</t>
  </si>
  <si>
    <t>Total Weight</t>
  </si>
  <si>
    <t>1116GLA01-10-0006</t>
  </si>
  <si>
    <t>Typ 2</t>
  </si>
  <si>
    <t>PO 40536 1116_Chop NPT Phase 2 Sublot 2.05 &amp; 2.09 GLB01</t>
  </si>
  <si>
    <t>1116GLB01-10-0006</t>
  </si>
  <si>
    <t>Typ 7</t>
  </si>
  <si>
    <t>Typ 8</t>
  </si>
  <si>
    <t xml:space="preserve">PO 40540 1116_Chop NPT Phase 2 Sublot 2.03 GLZ01 </t>
  </si>
  <si>
    <t>PO 40540 1116_Chop NPT Phase 2 Sublot 2.03 GLZ01</t>
  </si>
  <si>
    <t>1116GLA01-10-0001</t>
  </si>
  <si>
    <t xml:space="preserve">PO 40538 1116_Chop NPT Phase 2 Sublot 2.02 GLA01 </t>
  </si>
  <si>
    <t>PO 40538 1116_Chop NPT Phase 2 Sublot 2.02 GLA01</t>
  </si>
  <si>
    <t>UPDATED Sublot</t>
  </si>
  <si>
    <t>New Sublot</t>
  </si>
  <si>
    <t>2.03</t>
  </si>
  <si>
    <t>2.02</t>
  </si>
  <si>
    <t xml:space="preserve">        "300520164,2.03"</t>
  </si>
  <si>
    <t xml:space="preserve">        "300520896,2.02"</t>
  </si>
  <si>
    <t xml:space="preserve">        "300521625,2.05&amp;2.09"</t>
  </si>
  <si>
    <t xml:space="preserve">        "300521697,2.03"</t>
  </si>
  <si>
    <t xml:space="preserve">        "300521718,2.02"</t>
  </si>
  <si>
    <t xml:space="preserve">        "300521852,2.03"</t>
  </si>
  <si>
    <t xml:space="preserve">        "300521971,2.03"</t>
  </si>
  <si>
    <t xml:space="preserve">        "300522629,2.03"</t>
  </si>
  <si>
    <t xml:space="preserve">        "300520083,2.03"</t>
  </si>
  <si>
    <t>2.05&amp;2.09</t>
  </si>
  <si>
    <t>Single Column Sublot</t>
  </si>
  <si>
    <t>2.01</t>
  </si>
  <si>
    <t>Typ 3</t>
  </si>
  <si>
    <t>1116GLA02-10-0003</t>
  </si>
  <si>
    <t>1116GLA02-10-0004</t>
  </si>
  <si>
    <t>1116GLA02-10-0007</t>
  </si>
  <si>
    <t>1116GLZ02-10-0017</t>
  </si>
  <si>
    <t>1116GLA02-10-0005</t>
  </si>
  <si>
    <t>Typ 4</t>
  </si>
  <si>
    <t>1116GLA01-10-0004</t>
  </si>
  <si>
    <t>1116GLZ01-10-0005</t>
  </si>
  <si>
    <t xml:space="preserve">PO 40540 1116_Chop NPT Phase 2 Sublot 2.03 GLZ02 </t>
  </si>
  <si>
    <t>1116GLZ02-10-0008</t>
  </si>
  <si>
    <t xml:space="preserve">PO 40544 1116_Chop NPT Phase 2 Sublot 2.06 GLZ02 </t>
  </si>
  <si>
    <t>Typ_12</t>
  </si>
  <si>
    <t>L 2410 W 760 H 1310</t>
  </si>
  <si>
    <t>1098GLZ01-10-0006</t>
  </si>
  <si>
    <t xml:space="preserve">PO 41545 Project 1098 - 270 FNCR 25-112 </t>
  </si>
  <si>
    <t>Typ_6 (NYU Ambu.)</t>
  </si>
  <si>
    <t>L 5210 W 560 H 1870</t>
  </si>
  <si>
    <t>1116GLZ01-10-0007</t>
  </si>
  <si>
    <t>Typ_1 (IAH)</t>
  </si>
  <si>
    <t>L 4160 W 760 H 1910</t>
  </si>
  <si>
    <t>L 2670 W 760 H 2240</t>
  </si>
  <si>
    <t>1116GLA02-10-0012</t>
  </si>
  <si>
    <t xml:space="preserve">PO 40545 1116_Chop NPT Phase 2 Sublot 2.07 GLZ02 </t>
  </si>
  <si>
    <t>PO 40540 1116_Chop NPT Phase 2 Sublot 2.03 GLZ02</t>
  </si>
  <si>
    <t>PO 40544 1116_Chop NPT Phase 2 Sublot 2.06 GLZ02</t>
  </si>
  <si>
    <t>PO 41545 Project 1098 - 270 FNCR 25-112</t>
  </si>
  <si>
    <t>Typ_6_(NYU_Ambu.)</t>
  </si>
  <si>
    <t>Typ_1_(IAH)</t>
  </si>
  <si>
    <t>PO 40545 1116_Chop NPT Phase 2 Sublot 2.07 GLZ02</t>
  </si>
  <si>
    <t>(blank)</t>
  </si>
  <si>
    <t>(blank) Total</t>
  </si>
  <si>
    <t>2.06</t>
  </si>
  <si>
    <t>2.07</t>
  </si>
  <si>
    <t xml:space="preserve">        "300520037,2.05&amp;2.09"</t>
  </si>
  <si>
    <t xml:space="preserve">        "300522204,2.03"</t>
  </si>
  <si>
    <t>Column Labels</t>
  </si>
  <si>
    <t>Row Labels</t>
  </si>
  <si>
    <t>Sum of qty</t>
  </si>
  <si>
    <t>Count of BUILDING ADDRESS</t>
  </si>
  <si>
    <t>shipped?</t>
  </si>
  <si>
    <t>TRUE</t>
  </si>
  <si>
    <t>Unloaded?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</si>
</sst>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ptos Narrow"/>
      <family val="2"/>
      <scheme val="minor"/>
    </font>
    <font>
      <sz val="8"/>
      <name val="Aptos Narrow"/>
      <family val="2"/>
      <scheme val="minor"/>
    </font>
  </fonts>
  <fills count="13">
    <fill>
      <patternFill patternType="none"/>
    </fill>
    <fill>
      <patternFill patternType="gray125"/>
    </fill>
    <fill>
      <patternFill patternType="solid">
        <fgColor theme="8"/>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3" fontId="0" fillId="0" borderId="0" xfId="0" applyNumberFormat="1"/>
    <xf numFmtId="0" fontId="0" fillId="0" borderId="0" xfId="0" pivotButton="1"/>
    <xf numFmtId="0" fontId="0" fillId="0" borderId="0" xfId="0" applyAlignment="1">
      <alignment horizontal="left"/>
    </xf>
    <xf numFmtId="0" fontId="0" fillId="4" borderId="0" xfId="0" applyFill="1"/>
    <xf numFmtId="3" fontId="0" fillId="3" borderId="0" xfId="0" applyNumberFormat="1" applyFill="1"/>
    <xf numFmtId="0" fontId="0" fillId="5" borderId="0" xfId="0" applyFill="1"/>
    <xf numFmtId="3" fontId="0" fillId="5" borderId="0" xfId="0" applyNumberFormat="1" applyFill="1"/>
    <xf numFmtId="3" fontId="0" fillId="4" borderId="0" xfId="0" applyNumberFormat="1" applyFill="1"/>
    <xf numFmtId="4" fontId="0" fillId="4" borderId="0" xfId="0" applyNumberFormat="1" applyFill="1"/>
    <xf numFmtId="3" fontId="0" fillId="6" borderId="0" xfId="0" applyNumberFormat="1" applyFill="1"/>
    <xf numFmtId="0" fontId="0" fillId="7" borderId="0" xfId="0" applyFill="1"/>
    <xf numFmtId="0" fontId="0" fillId="8" borderId="0" xfId="0" applyFill="1"/>
    <xf numFmtId="164"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3" fontId="0" fillId="9" borderId="0" xfId="0" applyNumberFormat="1" applyFill="1"/>
    <xf numFmtId="0" fontId="0" fillId="10" borderId="0" xfId="0" applyFill="1"/>
    <xf numFmtId="3" fontId="0" fillId="10" borderId="0" xfId="0" applyNumberFormat="1" applyFill="1"/>
    <xf numFmtId="0" fontId="0" fillId="12" borderId="0" xfId="0" applyFill="1"/>
    <xf numFmtId="0" fontId="0" fillId="11" borderId="0" xfId="0" applyFill="1"/>
    <xf numFmtId="0" fontId="0" fillId="3" borderId="0" xfId="0" applyFill="1"/>
  </cellXfs>
  <cellStyles count="1">
    <cellStyle name="Normal" xfId="0" builtinId="0"/>
  </cellStyles>
  <dxfs count="85">
    <dxf>
      <numFmt numFmtId="164" formatCode="mm/dd/yy;@"/>
    </dxf>
    <dxf>
      <fill>
        <patternFill patternType="solid">
          <bgColor theme="5" tint="0.59999389629810485"/>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none">
          <bgColor auto="1"/>
        </patternFill>
      </fill>
    </dxf>
    <dxf>
      <fill>
        <patternFill patternType="none">
          <bgColor auto="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fgColor indexed="64"/>
          <bgColor theme="9" tint="0.59999389629810485"/>
        </patternFill>
      </fill>
    </dxf>
    <dxf>
      <numFmt numFmtId="0" formatCode="General"/>
      <fill>
        <patternFill patternType="solid">
          <fgColor indexed="64"/>
          <bgColor theme="8" tint="0.59999389629810485"/>
        </patternFill>
      </fill>
    </dxf>
    <dxf>
      <numFmt numFmtId="3" formatCode="#,##0"/>
      <fill>
        <patternFill patternType="solid">
          <fgColor indexed="64"/>
          <bgColor theme="8"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dxf>
    <dxf>
      <numFmt numFmtId="3" formatCode="#,##0"/>
    </dxf>
    <dxf>
      <numFmt numFmtId="3" formatCode="#,##0"/>
    </dxf>
    <dxf>
      <numFmt numFmtId="3" formatCode="#,##0"/>
    </dxf>
    <dxf>
      <numFmt numFmtId="3" formatCode="#,##0"/>
    </dxf>
    <dxf>
      <numFmt numFmtId="19" formatCode="m/d/yyyy"/>
    </dxf>
    <dxf>
      <numFmt numFmtId="19" formatCode="m/d/yyyy"/>
    </dxf>
    <dxf>
      <numFmt numFmtId="19" formatCode="m/d/yyyy"/>
    </dxf>
    <dxf>
      <numFmt numFmtId="3" formatCode="#,##0"/>
    </dxf>
    <dxf>
      <numFmt numFmtId="0" formatCode="General"/>
    </dxf>
    <dxf>
      <numFmt numFmtId="0" formatCode="General"/>
    </dxf>
    <dxf>
      <numFmt numFmtId="0" formatCode="General"/>
    </dxf>
    <dxf>
      <numFmt numFmtId="3" formatCode="#,##0"/>
      <fill>
        <patternFill patternType="solid">
          <fgColor indexed="64"/>
          <bgColor theme="8" tint="0.79998168889431442"/>
        </patternFill>
      </fill>
    </dxf>
    <dxf>
      <numFmt numFmtId="0" formatCode="General"/>
      <fill>
        <patternFill patternType="solid">
          <fgColor indexed="64"/>
          <bgColor theme="6" tint="0.79998168889431442"/>
        </patternFill>
      </fill>
    </dxf>
    <dxf>
      <numFmt numFmtId="164" formatCode="mm/dd/yy;@"/>
    </dxf>
    <dxf>
      <numFmt numFmtId="164" formatCode="mm/dd/yy;@"/>
    </dxf>
    <dxf>
      <numFmt numFmtId="164" formatCode="mm/dd/yy;@"/>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48</xdr:col>
      <xdr:colOff>285750</xdr:colOff>
      <xdr:row>0</xdr:row>
      <xdr:rowOff>180975</xdr:rowOff>
    </xdr:from>
    <xdr:to>
      <xdr:col>50</xdr:col>
      <xdr:colOff>476250</xdr:colOff>
      <xdr:row>14</xdr:row>
      <xdr:rowOff>180975</xdr:rowOff>
    </xdr:to>
    <mc:AlternateContent xmlns:mc="http://schemas.openxmlformats.org/markup-compatibility/2006" xmlns:a14="http://schemas.microsoft.com/office/drawing/2010/main">
      <mc:Choice Requires="a14">
        <xdr:graphicFrame macro="">
          <xdr:nvGraphicFramePr>
            <xdr:cNvPr id="2" name="Container Number">
              <a:extLst>
                <a:ext uri="{FF2B5EF4-FFF2-40B4-BE49-F238E27FC236}">
                  <a16:creationId xmlns:a16="http://schemas.microsoft.com/office/drawing/2014/main" id="{76A0BF25-6C95-AF4B-F5A5-43A88AF4CC9B}"/>
                </a:ext>
              </a:extLst>
            </xdr:cNvPr>
            <xdr:cNvGraphicFramePr/>
          </xdr:nvGraphicFramePr>
          <xdr:xfrm>
            <a:off x="0" y="0"/>
            <a:ext cx="0" cy="0"/>
          </xdr:xfrm>
          <a:graphic>
            <a:graphicData uri="http://schemas.microsoft.com/office/drawing/2010/slicer">
              <sle:slicer xmlns:sle="http://schemas.microsoft.com/office/drawing/2010/slicer" name="Container Number"/>
            </a:graphicData>
          </a:graphic>
        </xdr:graphicFrame>
      </mc:Choice>
      <mc:Fallback xmlns="">
        <xdr:sp macro="" textlink="">
          <xdr:nvSpPr>
            <xdr:cNvPr id="0" name=""/>
            <xdr:cNvSpPr>
              <a:spLocks noTextEdit="1"/>
            </xdr:cNvSpPr>
          </xdr:nvSpPr>
          <xdr:spPr>
            <a:xfrm>
              <a:off x="37471350" y="180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Takeoff%2025.04.07.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63.56854270833" createdVersion="8" refreshedVersion="8" minRefreshableVersion="3" recordCount="497" xr:uid="{144344A2-970E-40EC-A108-9B75773A3809}">
  <cacheSource type="worksheet">
    <worksheetSource name="Crate_BOMs"/>
  </cacheSource>
  <cacheFields count="33">
    <cacheField name="Container Number" numFmtId="0">
      <sharedItems containsSemiMixedTypes="0" containsString="0" containsNumber="1" containsInteger="1" minValue="2" maxValue="11" count="8">
        <n v="2"/>
        <n v="3"/>
        <n v="4"/>
        <n v="5"/>
        <n v="6"/>
        <n v="7"/>
        <n v="8"/>
        <n v="11"/>
      </sharedItems>
    </cacheField>
    <cacheField name="crate no." numFmtId="0">
      <sharedItems containsSemiMixedTypes="0" containsString="0" containsNumber="1" containsInteger="1" minValue="300520037" maxValue="300524964" count="69">
        <n v="300521921"/>
        <n v="300521995"/>
        <n v="300521125"/>
        <n v="300521917"/>
        <n v="300521906"/>
        <n v="300521918"/>
        <n v="300522029"/>
        <n v="300521821"/>
        <n v="300520170"/>
        <n v="300521372"/>
        <n v="300522568"/>
        <n v="300521804"/>
        <n v="300520896"/>
        <n v="300521576"/>
        <n v="300520083"/>
        <n v="300522302"/>
        <n v="300521187"/>
        <n v="300520183"/>
        <n v="300520830"/>
        <n v="300521119"/>
        <n v="300521167"/>
        <n v="300520594"/>
        <n v="300520446"/>
        <n v="300521524"/>
        <n v="300521719"/>
        <n v="300520388"/>
        <n v="300520912"/>
        <n v="300522060"/>
        <n v="300522629"/>
        <n v="300521625"/>
        <n v="300520164"/>
        <n v="300520917"/>
        <n v="300524179"/>
        <n v="300520681"/>
        <n v="300522149"/>
        <n v="300521718"/>
        <n v="300521697"/>
        <n v="300521852"/>
        <n v="300521366"/>
        <n v="300521373"/>
        <n v="300521620"/>
        <n v="300521808"/>
        <n v="300520984"/>
        <n v="300522034"/>
        <n v="300521971"/>
        <n v="300522174"/>
        <n v="300522203"/>
        <n v="300522228"/>
        <n v="300522505"/>
        <n v="300522778"/>
        <n v="300521290"/>
        <n v="300522621"/>
        <n v="300522348"/>
        <n v="300521604"/>
        <n v="300521421"/>
        <n v="300521960"/>
        <n v="300524964"/>
        <n v="300520184"/>
        <n v="300520037"/>
        <n v="300521805"/>
        <n v="300522204"/>
        <n v="300520391"/>
        <n v="300521104"/>
        <n v="300523923"/>
        <n v="300520672"/>
        <n v="300521265"/>
        <n v="300522071"/>
        <n v="300522181"/>
        <n v="300521763"/>
      </sharedItems>
    </cacheField>
    <cacheField name="o-no ip" numFmtId="0">
      <sharedItems containsSemiMixedTypes="0" containsString="0" containsNumber="1" containsInteger="1" minValue="2394164" maxValue="2398362"/>
    </cacheField>
    <cacheField name="pos" numFmtId="0">
      <sharedItems containsSemiMixedTypes="0" containsString="0" containsNumber="1" containsInteger="1" minValue="1" maxValue="11"/>
    </cacheField>
    <cacheField name="glass code" numFmtId="0">
      <sharedItems count="46">
        <s v="1116GLA01-10-0003"/>
        <s v="1116GLA01-10-0005"/>
        <s v="1116GLZ02-10-0016"/>
        <s v="1116GLZ01-10-0004"/>
        <s v="1116GLB01-10-0005"/>
        <s v="1116GLB01-10-0004"/>
        <s v="1116GLT01-10-0010"/>
        <s v="1116GLA02-10-0011"/>
        <s v="1116GLB01-10-0001"/>
        <s v="1116GLZ01-10-0001"/>
        <s v="1116GLA02-10-0009"/>
        <s v="1116GLA01-10-0008"/>
        <s v="1116GLZ02-10-0004"/>
        <s v="1116GLZ02-10-0012"/>
        <s v="1116GLT07-10-0008"/>
        <s v="1116GLA02-10-0008"/>
        <s v="1116GLA07-10-0003"/>
        <s v="1116GLA07-10-0004"/>
        <s v="1116GLZ02-10-0015"/>
        <s v="1116GLZ02-10-0018"/>
        <s v="1116GLT01-10-0011"/>
        <s v="1116GLA07-10-0005"/>
        <s v="1116GLZ19-10-0001"/>
        <s v="1116GLZ19-10-0002"/>
        <s v="1116GLA01-10-0007"/>
        <s v="1116GLZ01-10-0008"/>
        <s v="1116GLA02-10-0002"/>
        <s v="1116GLA02-10-0001"/>
        <s v="1116GLZ01-10-0006"/>
        <s v="1116GLA02-10-0006"/>
        <s v="1116GLA02-10-0010"/>
        <s v="1116GLT01-10-0001"/>
        <s v="1116GLA01-10-0006"/>
        <s v="1116GLB01-10-0006"/>
        <s v="1116GLA01-10-0001"/>
        <s v="1116GLA02-10-0003"/>
        <s v="1116GLA02-10-0004"/>
        <s v="1116GLA02-10-0007"/>
        <s v="1116GLZ02-10-0017"/>
        <s v="1116GLA02-10-0005"/>
        <s v="1116GLA01-10-0004"/>
        <s v="1116GLZ01-10-0005"/>
        <s v="1116GLZ02-10-0008"/>
        <s v="1098GLZ01-10-0006"/>
        <s v="1116GLZ01-10-0007"/>
        <s v="1116GLA02-10-0012"/>
      </sharedItems>
    </cacheField>
    <cacheField name="no" numFmtId="0">
      <sharedItems/>
    </cacheField>
    <cacheField name="height" numFmtId="0">
      <sharedItems containsSemiMixedTypes="0" containsString="0" containsNumber="1" containsInteger="1" minValue="860" maxValue="4661"/>
    </cacheField>
    <cacheField name="width" numFmtId="0">
      <sharedItems containsSemiMixedTypes="0" containsString="0" containsNumber="1" containsInteger="1" minValue="870" maxValue="2496"/>
    </cacheField>
    <cacheField name="height in." numFmtId="0">
      <sharedItems containsSemiMixedTypes="0" containsString="0" containsNumber="1" containsInteger="1" minValue="34" maxValue="184"/>
    </cacheField>
    <cacheField name="width in." numFmtId="0">
      <sharedItems containsSemiMixedTypes="0" containsString="0" containsNumber="1" containsInteger="1" minValue="34" maxValue="98"/>
    </cacheField>
    <cacheField name="weight (kg)" numFmtId="0">
      <sharedItems containsSemiMixedTypes="0" containsString="0" containsNumber="1" containsInteger="1" minValue="52" maxValue="514"/>
    </cacheField>
    <cacheField name="qty" numFmtId="0">
      <sharedItems containsSemiMixedTypes="0" containsString="0" containsNumber="1" containsInteger="1" minValue="1" maxValue="1"/>
    </cacheField>
    <cacheField name="crate typ" numFmtId="0">
      <sharedItems count="13">
        <s v="Typ_2"/>
        <s v="Typ_6"/>
        <s v="Typ_7"/>
        <s v="Typ_8"/>
        <s v="Typ_9"/>
        <s v="Typ_10"/>
        <s v="Typ_4"/>
        <s v="Typ_11"/>
        <s v="Typ_3"/>
        <s v="Typ_5"/>
        <s v="Typ_12"/>
        <s v="Typ_6_(NYU_Ambu.)"/>
        <s v="Typ_1_(IAH)"/>
      </sharedItems>
    </cacheField>
    <cacheField name="crate dimensions" numFmtId="0">
      <sharedItems/>
    </cacheField>
    <cacheField name="glass weight (lb)" numFmtId="3">
      <sharedItems containsSemiMixedTypes="0" containsString="0" containsNumber="1" minValue="114.64037623999999" maxValue="1133.1760266799999"/>
    </cacheField>
    <cacheField name="Ship" numFmtId="14">
      <sharedItems containsSemiMixedTypes="0" containsNonDate="0" containsDate="1" containsString="0" minDate="2025-03-20T00:00:00" maxDate="2025-04-17T00:00:00"/>
    </cacheField>
    <cacheField name="Port" numFmtId="14">
      <sharedItems containsSemiMixedTypes="0" containsNonDate="0" containsDate="1" containsString="0" minDate="2025-04-10T00:00:00" maxDate="2025-05-07T00:00:00"/>
    </cacheField>
    <cacheField name="Aston" numFmtId="14">
      <sharedItems containsSemiMixedTypes="0" containsNonDate="0" containsDate="1" containsString="0" minDate="2025-04-17T00:00:00" maxDate="2025-05-14T00:00:00" count="5">
        <d v="2025-04-17T00:00:00"/>
        <d v="2025-04-30T00:00:00"/>
        <d v="2025-04-22T00:00:00"/>
        <d v="2025-05-07T00:00:00"/>
        <d v="2025-05-13T00:00:00"/>
      </sharedItems>
    </cacheField>
    <cacheField name="Shipping Style" numFmtId="0">
      <sharedItems containsBlank="1" count="3">
        <s v="Open Top Crate"/>
        <s v="Standard Wooden Crate"/>
        <m/>
      </sharedItems>
    </cacheField>
    <cacheField name="Maximum_x000a_Glass-Lites per crate" numFmtId="0">
      <sharedItems containsString="0" containsBlank="1" containsNumber="1" containsInteger="1" minValue="4" maxValue="13"/>
    </cacheField>
    <cacheField name="Crate Weight (lb)" numFmtId="3">
      <sharedItems containsString="0" containsBlank="1" containsNumber="1" minValue="242.50848819999999" maxValue="582.02037167999993"/>
    </cacheField>
    <cacheField name="Weight_x000a_Crate + Glass_x000a_in LB" numFmtId="3">
      <sharedItems containsString="0" containsBlank="1" containsNumber="1" minValue="6613.8678599999994" maxValue="6613.8678599999994"/>
    </cacheField>
    <cacheField name="Length _x000a_in ft" numFmtId="3">
      <sharedItems containsString="0" containsBlank="1" containsNumber="1" minValue="6.673228560000001" maxValue="12.992126400000002"/>
    </cacheField>
    <cacheField name="Width _x000a_in ft" numFmtId="3">
      <sharedItems containsString="0" containsBlank="1" containsNumber="1" minValue="1.09580056" maxValue="2.4934384000000001"/>
    </cacheField>
    <cacheField name="Height _x000a_in ft" numFmtId="3">
      <sharedItems containsString="0" containsBlank="1" containsNumber="1" minValue="4.2782153599999999" maxValue="8.7926511999999999"/>
    </cacheField>
    <cacheField name="PIECE WEIGHT WITH CRATE" numFmtId="3">
      <sharedItems containsSemiMixedTypes="0" containsString="0" containsNumber="1" minValue="166.57148684444445" maxValue="1278.6811195999999"/>
    </cacheField>
    <cacheField name="PO Sublot-GL" numFmtId="3">
      <sharedItems/>
    </cacheField>
    <cacheField name="Glass Type" numFmtId="3">
      <sharedItems/>
    </cacheField>
    <cacheField name="PO Sublot" numFmtId="3">
      <sharedItems count="11">
        <s v="2.01"/>
        <s v="2.02"/>
        <s v="2.05&amp;2.09"/>
        <s v="2.03"/>
        <s v="2.06"/>
        <s v=""/>
        <s v="2.07"/>
        <s v="2.01 " u="1"/>
        <s v="2.02 " u="1"/>
        <s v="2.05 &amp; 2.09 " u="1"/>
        <s v="2.03 " u="1"/>
      </sharedItems>
    </cacheField>
    <cacheField name="PO" numFmtId="3">
      <sharedItems/>
    </cacheField>
    <cacheField name="# POs in Crate" numFmtId="3">
      <sharedItems containsSemiMixedTypes="0" containsString="0" containsNumber="1" containsInteger="1" minValue="1" maxValue="2"/>
    </cacheField>
    <cacheField name="UPDATED Sublot" numFmtId="4">
      <sharedItems/>
    </cacheField>
    <cacheField name="Single Column Sublot" numFmtId="3">
      <sharedItems count="7">
        <s v="2.01"/>
        <s v="2.02"/>
        <s v="2.05&amp;2.09"/>
        <s v="2.03"/>
        <s v="2.06"/>
        <s v=""/>
        <s v="2.07"/>
      </sharedItems>
    </cacheField>
  </cacheFields>
  <extLst>
    <ext xmlns:x14="http://schemas.microsoft.com/office/spreadsheetml/2009/9/main" uri="{725AE2AE-9491-48be-B2B4-4EB974FC3084}">
      <x14:pivotCacheDefinition pivotCacheId="1273773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63.572298148145" createdVersion="8" refreshedVersion="8" minRefreshableVersion="3" recordCount="7330" xr:uid="{855BCB03-7844-449B-9936-A9AF5F344261}">
  <cacheSource type="worksheet">
    <worksheetSource name="Takeoff" r:id="rId2"/>
  </cacheSource>
  <cacheFields count="33">
    <cacheField name="Sublot" numFmtId="0">
      <sharedItems containsMixedTypes="1" containsNumber="1" minValue="1.01" maxValue="2.2999999999999998" count="41">
        <s v="Phase 4"/>
        <n v="2.2999999999999998"/>
        <n v="2.0099999999999998"/>
        <n v="2.0499999999999998"/>
        <n v="2.09"/>
        <n v="2.06"/>
        <n v="2.02"/>
        <n v="2.0699999999999998"/>
        <n v="2.0299999999999998"/>
        <n v="2.08"/>
        <n v="2.04"/>
        <n v="1.31"/>
        <n v="1.1399999999999999"/>
        <n v="1.01"/>
        <n v="1.3"/>
        <n v="1.1299999999999999"/>
        <n v="1.33"/>
        <n v="1.1499999999999999"/>
        <n v="1.4"/>
        <n v="1.41"/>
        <n v="1.02"/>
        <n v="1.1599999999999999"/>
        <n v="1.03"/>
        <n v="1.17"/>
        <n v="1.04"/>
        <n v="1.05"/>
        <n v="1.18"/>
        <n v="1.06"/>
        <n v="1.32"/>
        <n v="1.07"/>
        <n v="1.19"/>
        <n v="1.08"/>
        <n v="1.2"/>
        <n v="1.43"/>
        <n v="1.0900000000000001"/>
        <n v="1.21"/>
        <n v="1.1000000000000001"/>
        <n v="1.1100000000000001"/>
        <n v="1.22"/>
        <n v="1.1200000000000001"/>
        <s v="Phase 3"/>
      </sharedItems>
    </cacheField>
    <cacheField name="PHASE" numFmtId="0">
      <sharedItems containsSemiMixedTypes="0" containsString="0" containsNumber="1" containsInteger="1" minValue="1" maxValue="4"/>
    </cacheField>
    <cacheField name="LEVEL" numFmtId="0">
      <sharedItems containsMixedTypes="1" containsNumber="1" containsInteger="1" minValue="1" maxValue="29"/>
    </cacheField>
    <cacheField name="SEQ." numFmtId="0">
      <sharedItems containsSemiMixedTypes="0" containsString="0" containsNumber="1" containsInteger="1" minValue="1" maxValue="179"/>
    </cacheField>
    <cacheField name="BUILDING ADDRESS" numFmtId="0">
      <sharedItems/>
    </cacheField>
    <cacheField name="UA NUMBER" numFmtId="0">
      <sharedItems containsMixedTypes="1" containsNumber="1" containsInteger="1" minValue="0" maxValue="0"/>
    </cacheField>
    <cacheField name="WALL TYPE" numFmtId="0">
      <sharedItems/>
    </cacheField>
    <cacheField name="ELEVATION" numFmtId="0">
      <sharedItems/>
    </cacheField>
    <cacheField name="WIDTH (IN)" numFmtId="0">
      <sharedItems containsSemiMixedTypes="0" containsString="0" containsNumber="1" minValue="36" maxValue="176"/>
    </cacheField>
    <cacheField name="HEIGHT (IN)" numFmtId="0">
      <sharedItems containsSemiMixedTypes="0" containsString="0" containsNumber="1" minValue="52.374499999999998" maxValue="270"/>
    </cacheField>
    <cacheField name="WALL TYPE DESCRIPTION" numFmtId="0">
      <sharedItems/>
    </cacheField>
    <cacheField name="SHAPE" numFmtId="0">
      <sharedItems/>
    </cacheField>
    <cacheField name="INFILL" numFmtId="0">
      <sharedItems/>
    </cacheField>
    <cacheField name="GLASS LOCATION" numFmtId="0">
      <sharedItems containsBlank="1"/>
    </cacheField>
    <cacheField name="LEFT OFFSET" numFmtId="0">
      <sharedItems containsString="0" containsBlank="1" containsNumber="1" minValue="0.63029999999999997" maxValue="97.473299999999995"/>
    </cacheField>
    <cacheField name="RIGHT OFFSET" numFmtId="0">
      <sharedItems containsString="0" containsBlank="1" containsNumber="1" minValue="0.625" maxValue="93.5"/>
    </cacheField>
    <cacheField name="BOTTOM OFFEST" numFmtId="0">
      <sharedItems containsString="0" containsBlank="1" containsNumber="1" minValue="-1" maxValue="4.25"/>
    </cacheField>
    <cacheField name="TOP OFFEST" numFmtId="0">
      <sharedItems containsString="0" containsBlank="1" containsNumber="1" minValue="-1" maxValue="3.6875"/>
    </cacheField>
    <cacheField name="WP Offset" numFmtId="0">
      <sharedItems containsString="0" containsBlank="1" containsNumber="1" minValue="0" maxValue="252.18299999999999"/>
    </cacheField>
    <cacheField name="FRIT TYPE" numFmtId="0">
      <sharedItems containsBlank="1" containsMixedTypes="1" containsNumber="1" minValue="1" maxValue="3.3"/>
    </cacheField>
    <cacheField name="GLASS TYPE " numFmtId="0">
      <sharedItems containsBlank="1"/>
    </cacheField>
    <cacheField name="GL SHAPE" numFmtId="0">
      <sharedItems containsSemiMixedTypes="0" containsString="0" containsNumber="1" containsInteger="1" minValue="10" maxValue="42"/>
    </cacheField>
    <cacheField name="GLASS PART NUMBERS" numFmtId="0">
      <sharedItems containsBlank="1"/>
    </cacheField>
    <cacheField name="GLASS WIDTH (IN)" numFmtId="164">
      <sharedItems containsString="0" containsBlank="1" containsNumber="1" minValue="10.625" maxValue="174.25"/>
    </cacheField>
    <cacheField name="CURVED GLASS WIDTH (IN)" numFmtId="0">
      <sharedItems containsString="0" containsBlank="1" containsNumber="1" minValue="19.362399999999994" maxValue="121.6101"/>
    </cacheField>
    <cacheField name="Radius" numFmtId="164">
      <sharedItems containsString="0" containsBlank="1" containsNumber="1" minValue="48" maxValue="325"/>
    </cacheField>
    <cacheField name="GLASS HEIGHT (IN)" numFmtId="164">
      <sharedItems containsString="0" containsBlank="1" containsNumber="1" minValue="10.942000000000007" maxValue="272"/>
    </cacheField>
    <cacheField name="GLASS AREA" numFmtId="2">
      <sharedItems containsSemiMixedTypes="0" containsString="0" containsNumber="1" minValue="0" maxValue="186.31532118055554"/>
    </cacheField>
    <cacheField name="GLASS WEIGHT (LBS)" numFmtId="0">
      <sharedItems containsSemiMixedTypes="0" containsString="0" containsNumber="1" minValue="0" maxValue="2235.7838541666665"/>
    </cacheField>
    <cacheField name="ENGINEERING STATUS" numFmtId="0">
      <sharedItems/>
    </cacheField>
    <cacheField name="MATCHES MODEL" numFmtId="0">
      <sharedItems/>
    </cacheField>
    <cacheField name="MODELED PART NUMBER" numFmtId="0">
      <sharedItems containsBlank="1" count="222">
        <m/>
        <s v="1116GLA01-10-0011"/>
        <s v="1116GLA04-30-0002"/>
        <s v="1116GLA05-30-0002"/>
        <s v="1116GLA01-10-0003"/>
        <s v="1116GLA02-10-0012"/>
        <s v="1116GLA13-10-0002"/>
        <s v="1116GLA14-10-0001"/>
        <s v="1116GLT15-40-0007"/>
        <s v="1116GLT15-42-0002"/>
        <s v="1116GLT15-40-0006"/>
        <s v="1116GLT15-42-0001"/>
        <s v="1116GLA04-30-0003"/>
        <s v="1116GLA05-30-0003"/>
        <s v="1116GLB01-10-0004"/>
        <s v="1116GLA02-10-0011"/>
        <s v="1116GLA07-10-0003"/>
        <s v="1116GLA02-10-0005"/>
        <s v="1116GLA02-10-0001"/>
        <s v="1116GLB01-10-0005"/>
        <s v="1116GLA02-10-0002"/>
        <s v="1116GLA01-10-0005"/>
        <s v="1116GLA07-10-0004"/>
        <s v="1116GLA01-10-0008"/>
        <s v="1116GLA07-10-0005"/>
        <s v="1116GLB01-10-0006"/>
        <s v="1116GLA01-10-0006"/>
        <s v="1116GLA02-10-0003"/>
        <s v="1116GLA01-10-0007"/>
        <s v="1116GLA02-10-0004"/>
        <s v="1116GLA13-10-0001"/>
        <s v="1116GLT15-40-0005"/>
        <s v="1116GLT15-40-0004"/>
        <s v="1116GLT15-40-0003"/>
        <s v="1116GLT15-40-0002"/>
        <s v="1116GLT15-40-0001"/>
        <s v="1116GLZ04-30-0004"/>
        <s v="1116GLZ05-30-0005"/>
        <s v="1116GLT01-10-0010"/>
        <s v="1116GLZ02-10-0016"/>
        <s v="1116GLT07-10-0008"/>
        <s v="1116GLZ02-10-0015"/>
        <s v="1116GLZ01-10-0004"/>
        <s v="1116GLZ01-10-0006"/>
        <s v="1116GLA02-10-0006"/>
        <s v="1116GLA02-10-0010"/>
        <s v="1116GLZ01-10-0007"/>
        <s v="1116GLA02-10-0007"/>
        <s v="1116GLZ02-10-0018"/>
        <s v="1116GLA02-10-0009"/>
        <s v="1116GLA02-10-0008"/>
        <s v="1116GLA05-30-0001"/>
        <s v="1116GLZ19-10-0001"/>
        <s v="1116GLZ19-10-0002"/>
        <s v="1116GLA04-30-0004"/>
        <s v="1116GLB05-30-0001"/>
        <s v="1116GLA07-10-0002"/>
        <s v="1116GLZ02-10-0008"/>
        <s v="1116GLA01-10-0001"/>
        <s v="1116GLZ02-10-0004"/>
        <s v="1116GLB01-10-0001"/>
        <s v="1116GLA01-10-0009"/>
        <s v="1116GLZ27-10-0001"/>
        <s v="1116GLZ27-10-0002"/>
        <s v="1116GLA01-10-0004"/>
        <s v="1116GLZ02-10-0017"/>
        <s v="1116GLZ04-30-0005"/>
        <s v="1116GLZ05-30-0006"/>
        <s v="1116GLZ01-10-0001"/>
        <s v="1116GLT07-10-0001"/>
        <s v="1116GLT01-10-0001"/>
        <s v="1116GLZ04-30-0001"/>
        <s v="1116GLA04-30-0005"/>
        <s v="1116GLZ01-10-0005"/>
        <s v="1116GLZ01-10-0008"/>
        <s v="1116GLT01-10-0011"/>
        <s v="1116GLZ02-10-0012"/>
        <s v="1116GLZ02-10-0013"/>
        <s v="1116GLZ02-10-0014"/>
        <s v="1116GLC05-30-0001"/>
        <s v="1116GLZ05-30-0007"/>
        <s v="1116GLZ06-10-0001"/>
        <s v="1116GLA04-30-0001"/>
        <s v="1116GLZ05-30-0001"/>
        <s v="1116GLA07-10-0001"/>
        <s v="1116GLZ02-10-0009"/>
        <s v="1116GLB06-10-0001"/>
        <s v="1116GLB01-10-0002"/>
        <s v="1116GLZ02-10-0005"/>
        <s v="1116GLB06-10-0002"/>
        <s v="1116GLB01-10-0003"/>
        <s v="1116GLZ02-10-0006"/>
        <s v="1116GLT09-30-0001"/>
        <s v="1116GLD05-30-0001"/>
        <s v="1116GLZ27-10-0003"/>
        <s v="1116GLA01-10-0010"/>
        <s v="1116GLA01-10-0002"/>
        <s v="1116GLT04-30-0001"/>
        <s v="1116GLT07-10-0002"/>
        <s v="1116GLT04-30-0002"/>
        <s v="1116GLT07-10-0003"/>
        <s v="1116GLT01-10-0002"/>
        <s v="1116GLT01-10-0003"/>
        <s v="1116GLT09-30-0002"/>
        <s v="1116GLT01-10-0004"/>
        <s v="1116GLB04-30-0001"/>
        <s v="1116GLB05-30-0002"/>
        <s v="1116GLZ25-10-0001"/>
        <s v="1116GLZ02-10-0010"/>
        <s v="1116GLZ02-10-0001"/>
        <s v="1116GLB04-30-0002"/>
        <s v="1116GLZ05-30-0002"/>
        <s v="1116GLZ25-10-0002"/>
        <s v="1116GLZ02-10-0011"/>
        <s v="1116GLZ02-10-0002"/>
        <s v="1116GLZ03-10-0001"/>
        <s v="1116GLZ02-10-0003"/>
        <s v="1116GLZ03-10-0002"/>
        <s v="1116GLZ02-10-0007"/>
        <s v="1116GLZ26-30-0001"/>
        <s v="1116GLD05-30-0002"/>
        <s v="1116GLZ03-10-0003"/>
        <s v="1116GLT04-30-0003"/>
        <s v="1116GLT07-10-0004"/>
        <s v="1116GLT04-30-0004"/>
        <s v="1116GLB05-30-0003"/>
        <s v="1116GLT07-10-0005"/>
        <s v="1116GLT01-10-0005"/>
        <s v="1116GLT09-30-0003"/>
        <s v="1116GLT01-10-0006"/>
        <s v="1116GLZ04-30-0002"/>
        <s v="1116GLZ01-10-0002"/>
        <s v="1116GLZ06-10-0002"/>
        <s v="1116GLZ04-30-0003"/>
        <s v="1116GLT01-10-0007"/>
        <s v="1116GLZ06-10-0003"/>
        <s v="1116GLZ01-10-0003"/>
        <s v="1116GLT04-30-0005"/>
        <s v="1116GLT07-10-0006"/>
        <s v="1116GLT04-30-0006"/>
        <s v="1116GLT07-10-0007"/>
        <s v="1116GLT01-10-0008"/>
        <s v="1116GLT09-30-0004"/>
        <s v="1116GLT01-10-0009"/>
        <s v="1116GLB04-30-0003"/>
        <s v="1116GLZ25-10-0003"/>
        <s v="1116GLB04-30-0004"/>
        <s v="1116GLZ25-10-0004"/>
        <s v="1116GLZ03-10-0004"/>
        <s v="1116GLZ26-30-0002"/>
        <s v="1116GLZ03-10-0005"/>
        <s v="1116GLB05-30-0005"/>
        <s v="1116GLZ02-10-0026"/>
        <s v="1116GLZ02-10-0027"/>
        <s v="1116GLB05-30-0006"/>
        <s v="1116GLZ02-10-0028"/>
        <s v="1116GLZ02-10-0030"/>
        <s v="1116GLZ02-10-0031"/>
        <s v="1116GLD05-30-0004"/>
        <s v="1116GLB05-30-0007"/>
        <s v="1116GLD05-30-0003"/>
        <s v="1116GLZ02-10-0025"/>
        <s v="1116GLZ02-10-0024"/>
        <s v="1116GLB04-30-0005"/>
        <s v="1116GLZ03-10-0006"/>
        <s v="1116GLT07-10-0009"/>
        <s v="1116GLZ02-10-0019"/>
        <s v="1116GLZ02-10-0020"/>
        <s v="1116GLZ05-30-0008"/>
        <s v="1116GLA07-10-0006"/>
        <s v="1116GLB01-10-0007"/>
        <s v="1116GLB01-10-0010"/>
        <s v="1116GLA04-30-0006"/>
        <s v="1116GLZ05-30-0009"/>
        <s v="1116GLB01-10-0008"/>
        <s v="1116GLZ02-10-0022"/>
        <s v="1116GLA04-30-0007"/>
        <s v="1116GLZ05-30-0010"/>
        <s v="1116GLA07-10-0007"/>
        <s v="1116GLB01-10-0009"/>
        <s v="1116GLA07-10-0008"/>
        <s v="1116GLZ02-10-0029"/>
        <s v="1116GLA04-30-0008"/>
        <s v="1116GLB04-30-0006"/>
        <s v="1116GLT04-30-0007"/>
        <s v="1116GLB04-30-0007"/>
        <s v="1116GLT07-10-0012"/>
        <s v="1116GLT01-10-0018"/>
        <s v="1116GLB04-30-0008"/>
        <s v="1116GLZ03-10-0008"/>
        <s v="1116GLT04-30-0008"/>
        <s v="1116GLB04-30-0009"/>
        <s v="1116GLT04-30-0009"/>
        <s v="1116GLB04-30-0010"/>
        <s v="1116GLT01-10-0012"/>
        <s v="1116GLZ03-10-0007"/>
        <s v="1116GLT04-30-0010"/>
        <s v="1116GLB04-30-0011"/>
        <s v="1116GLT07-10-0010"/>
        <s v="1116GLT01-10-0013"/>
        <s v="1116GLT07-10-0011"/>
        <s v="1116GLZ02-10-0032"/>
        <s v="1116GLT04-30-0011"/>
        <s v="1116GLB04-30-0012"/>
        <s v="1116GLB04-30-0013"/>
        <s v="1116GLD05-30-0005"/>
        <s v="1116GLT01-10-0014"/>
        <s v="1116GLZ02-10-0033"/>
        <s v="1116GLA19-10-0003"/>
        <s v="1116GLT01-10-0015"/>
        <s v="1116GLT04-30-0012"/>
        <s v="1116GLZ05-30-0011"/>
        <s v="1116GLT01-10-0016"/>
        <s v="1116GLZ02-10-0023"/>
        <s v="1116GLT01-10-0017"/>
        <s v="1116GLZ22-30-0001"/>
        <s v="1116GLZ05-30-0012"/>
        <s v="1116GLT07-10-0013"/>
        <s v="1116GLA19-10-0002"/>
        <s v="1116GLZ02-10-0034"/>
        <s v="1116GLA19-10-0001"/>
        <s v="1116GLZ02-10-0035"/>
      </sharedItems>
    </cacheField>
    <cacheField name="shipped?" numFmtId="0">
      <sharedItems count="2">
        <b v="0"/>
        <b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7">
  <r>
    <x v="0"/>
    <x v="0"/>
    <n v="2394164"/>
    <n v="1"/>
    <x v="0"/>
    <s v="PO 40535 1116_Chop NPT Phase 2 Sublot 2.01 GLA01"/>
    <n v="2486"/>
    <n v="2496"/>
    <n v="98"/>
    <n v="98"/>
    <n v="342"/>
    <n v="1"/>
    <x v="0"/>
    <s v="L 2920 W 390 H 2680"/>
    <n v="753.98093603999996"/>
    <d v="2025-03-20T00:00:00"/>
    <d v="2025-04-10T00:00:00"/>
    <x v="0"/>
    <x v="0"/>
    <n v="5"/>
    <n v="473.99386329999999"/>
    <n v="6613.8678599999994"/>
    <n v="9.5800528000000007"/>
    <n v="1.1942257599999999"/>
    <n v="8.7926511999999999"/>
    <n v="832.97991325666658"/>
    <s v="2.01 GLA01"/>
    <s v="GLA01"/>
    <x v="0"/>
    <s v="PO 40535"/>
    <n v="1"/>
    <s v=""/>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5"/>
    <n v="2394172"/>
    <n v="1"/>
    <x v="5"/>
    <s v="PO 40535 1116_Chop NPT Phase 2 Sublot 2.01 GLB01"/>
    <n v="2689"/>
    <n v="2496"/>
    <n v="106"/>
    <n v="98"/>
    <n v="369"/>
    <n v="1"/>
    <x v="0"/>
    <s v="L 2920 W 390 H 2680"/>
    <n v="813.50574677999998"/>
    <d v="2025-03-20T00:00:00"/>
    <d v="2025-04-10T00:00:00"/>
    <x v="0"/>
    <x v="0"/>
    <n v="5"/>
    <n v="473.99386329999999"/>
    <n v="6613.8678599999994"/>
    <n v="9.5800528000000007"/>
    <n v="1.1942257599999999"/>
    <n v="8.7926511999999999"/>
    <n v="908.30451943999992"/>
    <s v="2.01 GLB01"/>
    <s v="GLB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n v="2"/>
    <s v="2.02"/>
    <x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n v="2"/>
    <s v="2.02"/>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2"/>
    <s v="2.02"/>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2"/>
    <s v="2.02"/>
    <x v="1"/>
  </r>
  <r>
    <x v="1"/>
    <x v="12"/>
    <n v="2394178"/>
    <n v="1"/>
    <x v="9"/>
    <s v="PO 40538 1116_Chop NPT Phase 2 Sublot 2.02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Z01"/>
    <s v="GLZ01"/>
    <x v="1"/>
    <s v="PO 40538"/>
    <n v="2"/>
    <s v="2.02"/>
    <x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7"/>
    <n v="3"/>
    <x v="11"/>
    <s v="PO 40536 1116_Chop NPT Phase 2 Sublot 2.05 &amp; 2.09 GLA01"/>
    <n v="2551"/>
    <n v="2496"/>
    <n v="100"/>
    <n v="98"/>
    <n v="350"/>
    <n v="1"/>
    <x v="0"/>
    <s v="L 2920 W 390 H 2680"/>
    <n v="771.61791699999992"/>
    <d v="2025-03-31T00:00:00"/>
    <d v="2025-04-23T00:00:00"/>
    <x v="1"/>
    <x v="0"/>
    <n v="5"/>
    <n v="473.99386329999999"/>
    <n v="6613.8678599999994"/>
    <n v="9.5800528000000007"/>
    <n v="1.1942257599999999"/>
    <n v="8.7926511999999999"/>
    <n v="866.41668965999997"/>
    <s v="2.05 &amp; 2.09 GLA01"/>
    <s v="GLA01"/>
    <x v="2"/>
    <s v="PO 40536"/>
    <n v="1"/>
    <s v=""/>
    <x v="2"/>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2"/>
    <s v="2.03"/>
    <x v="3"/>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n v="1"/>
    <s v=""/>
    <x v="2"/>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2"/>
    <x v="17"/>
    <s v="PO 40536 1116_Chop NPT Phase 2 Sublot 2.05 &amp; 2.09 GLA07"/>
    <n v="2689"/>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5"/>
    <x v="19"/>
    <s v="PO 40536 1116_Chop NPT Phase 2 Sublot 2.05 &amp; 2.09 GLZ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s v=""/>
    <x v="2"/>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s v=""/>
    <x v="2"/>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6"/>
    <n v="2"/>
    <x v="23"/>
    <s v="PO 40536 1116_Chop NPT Phase 2 Sublot 2.05 &amp; 2.09 GLZ19"/>
    <n v="1076"/>
    <n v="2496"/>
    <n v="42"/>
    <n v="98"/>
    <n v="148"/>
    <n v="1"/>
    <x v="4"/>
    <s v="L 3910 W 760 H 1510"/>
    <n v="326.28414776"/>
    <d v="2025-03-26T00:00:00"/>
    <d v="2025-04-15T00:00:00"/>
    <x v="2"/>
    <x v="1"/>
    <n v="10"/>
    <n v="467.37999543999996"/>
    <n v="6613.8678599999994"/>
    <n v="12.828084400000002"/>
    <n v="2.4934384000000001"/>
    <n v="4.9540683999999997"/>
    <n v="378.21525836444442"/>
    <s v="2.05 &amp; 2.09 GLZ19"/>
    <s v="GLZ19"/>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2"/>
    <n v="2394727"/>
    <n v="2"/>
    <x v="24"/>
    <s v="PO 40536 1116_Chop NPT Phase 2 Sublot 2.05 &amp; 2.09 GLA01"/>
    <n v="2551"/>
    <n v="1099"/>
    <n v="100"/>
    <n v="43"/>
    <n v="154"/>
    <n v="1"/>
    <x v="7"/>
    <s v="L 2730 W 760 H 2340"/>
    <n v="339.51188347999999"/>
    <d v="2025-03-26T00:00:00"/>
    <d v="2025-04-15T00:00:00"/>
    <x v="2"/>
    <x v="1"/>
    <n v="10"/>
    <n v="423.28754303999995"/>
    <n v="6613.8678599999994"/>
    <n v="8.9566932000000001"/>
    <n v="2.4934384000000001"/>
    <n v="7.6902889600000002"/>
    <n v="381.84063778399997"/>
    <s v="2.05 &amp; 2.09 GLA01"/>
    <s v="GLA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s v=""/>
    <x v="2"/>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s v=""/>
    <x v="2"/>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22.97721382999998"/>
    <s v="2.05 &amp; 2.09 GLZ02"/>
    <s v="GLZ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8"/>
    <n v="2394734"/>
    <n v="1"/>
    <x v="12"/>
    <s v="PO 40536 1116_Chop NPT Phase 2 Sublot 2.05 &amp; 2.09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5 &amp; 2.09 GLZ02"/>
    <s v="GLZ02"/>
    <x v="2"/>
    <s v="PO 40536"/>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9"/>
    <n v="2394174"/>
    <n v="1"/>
    <x v="3"/>
    <s v="PO 40535 1116_Chop NPT Phase 2 Sublot 2.01 GLZ01"/>
    <n v="3743"/>
    <n v="2496"/>
    <n v="147"/>
    <n v="98"/>
    <n v="514"/>
    <n v="1"/>
    <x v="1"/>
    <s v="L 3960 W 360 H 2680"/>
    <n v="1133.1760266799999"/>
    <d v="2025-04-01T00:00:00"/>
    <d v="2025-04-23T00:00:00"/>
    <x v="1"/>
    <x v="0"/>
    <n v="4"/>
    <n v="582.02037167999993"/>
    <n v="6613.8678599999994"/>
    <n v="12.992126400000002"/>
    <n v="1.09580056"/>
    <n v="8.7926511999999999"/>
    <n v="1249.5801010159998"/>
    <s v="2.01 GLZ01"/>
    <s v="GLZ01"/>
    <x v="0"/>
    <s v="PO 40535"/>
    <n v="2"/>
    <s v="2.05&amp;2.09"/>
    <x v="2"/>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n v="2"/>
    <s v="2.05&amp;2.09"/>
    <x v="2"/>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n v="2"/>
    <s v="2.05&amp;2.09"/>
    <x v="2"/>
  </r>
  <r>
    <x v="3"/>
    <x v="29"/>
    <n v="2394728"/>
    <n v="6"/>
    <x v="29"/>
    <s v="PO 40536 1116_Chop NPT Phase 2 Sublot 2.05 &amp; 2.09 GLA02"/>
    <n v="2181"/>
    <n v="2242"/>
    <n v="86"/>
    <n v="88"/>
    <n v="269"/>
    <n v="1"/>
    <x v="1"/>
    <s v="L 3960 W 360 H 2680"/>
    <n v="593.04348477999997"/>
    <d v="2025-04-01T00:00:00"/>
    <d v="2025-04-23T00:00:00"/>
    <x v="1"/>
    <x v="0"/>
    <n v="4"/>
    <n v="582.02037167999993"/>
    <n v="6613.8678599999994"/>
    <n v="12.992126400000002"/>
    <n v="1.09580056"/>
    <n v="8.7926511999999999"/>
    <n v="709.44755911599998"/>
    <s v="2.05 &amp; 2.09 GLA02"/>
    <s v="GLA02"/>
    <x v="2"/>
    <s v="PO 40536"/>
    <n v="2"/>
    <s v="2.05&amp;2.09"/>
    <x v="2"/>
  </r>
  <r>
    <x v="3"/>
    <x v="29"/>
    <n v="2394728"/>
    <n v="10"/>
    <x v="30"/>
    <s v="PO 40536 1116_Chop NPT Phase 2 Sublot 2.05 &amp; 2.09 GLA02"/>
    <n v="2188"/>
    <n v="2242"/>
    <n v="86"/>
    <n v="88"/>
    <n v="270"/>
    <n v="1"/>
    <x v="1"/>
    <s v="L 3960 W 360 H 2680"/>
    <n v="595.24810739999998"/>
    <d v="2025-04-01T00:00:00"/>
    <d v="2025-04-23T00:00:00"/>
    <x v="1"/>
    <x v="0"/>
    <n v="4"/>
    <n v="582.02037167999993"/>
    <n v="6613.8678599999994"/>
    <n v="12.992126400000002"/>
    <n v="1.09580056"/>
    <n v="8.7926511999999999"/>
    <n v="711.65218173599999"/>
    <s v="2.05 &amp; 2.09 GLA02"/>
    <s v="GLA02"/>
    <x v="2"/>
    <s v="PO 40536"/>
    <n v="2"/>
    <s v="2.05&amp;2.09"/>
    <x v="2"/>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3"/>
    <x v="3"/>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n v="2"/>
    <s v="2.03"/>
    <x v="3"/>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3"/>
    <x v="3"/>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3"/>
    <x v="3"/>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n v="2"/>
    <s v="2.03"/>
    <x v="3"/>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5"/>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2"/>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6"/>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5"/>
    <x v="42"/>
    <n v="2394727"/>
    <n v="1"/>
    <x v="32"/>
    <s v="PO 40536 1116_Chop NPT Phase 2 Sublot 2.05 &amp; 2.09 GLA01"/>
    <n v="2551"/>
    <n v="2248"/>
    <n v="100"/>
    <n v="89"/>
    <n v="315"/>
    <n v="1"/>
    <x v="0"/>
    <s v="L 2920 W 390 H 2680"/>
    <n v="694.45612529999994"/>
    <d v="2025-04-07T00:00:00"/>
    <d v="2025-04-30T00:00:00"/>
    <x v="3"/>
    <x v="0"/>
    <n v="5"/>
    <n v="473.99386329999999"/>
    <n v="6613.8678599999994"/>
    <n v="9.5800528000000007"/>
    <n v="1.1942257599999999"/>
    <n v="8.7926511999999999"/>
    <n v="789.25489795999988"/>
    <s v="2.05 &amp; 2.09 GLA01"/>
    <s v="GLA01"/>
    <x v="2"/>
    <s v="PO 40536"/>
    <n v="1"/>
    <s v=""/>
    <x v="2"/>
  </r>
  <r>
    <x v="5"/>
    <x v="42"/>
    <n v="2394730"/>
    <n v="1"/>
    <x v="4"/>
    <s v="PO 40536 1116_Chop NPT Phase 2 Sublot 2.05 &amp; 2.09 GLB01"/>
    <n v="2696"/>
    <n v="2496"/>
    <n v="106"/>
    <n v="98"/>
    <n v="370"/>
    <n v="1"/>
    <x v="0"/>
    <s v="L 2920 W 390 H 2680"/>
    <n v="815.71036939999999"/>
    <d v="2025-04-07T00:00:00"/>
    <d v="2025-04-30T00:00:00"/>
    <x v="3"/>
    <x v="0"/>
    <n v="5"/>
    <n v="473.99386329999999"/>
    <n v="6613.8678599999994"/>
    <n v="9.5800528000000007"/>
    <n v="1.1942257599999999"/>
    <n v="8.7926511999999999"/>
    <n v="910.50914205999993"/>
    <s v="2.05 &amp; 2.09 GLB01"/>
    <s v="GLB01"/>
    <x v="2"/>
    <s v="PO 40536"/>
    <n v="1"/>
    <s v=""/>
    <x v="2"/>
  </r>
  <r>
    <x v="5"/>
    <x v="42"/>
    <n v="2394730"/>
    <n v="2"/>
    <x v="33"/>
    <s v="PO 40536 1116_Chop NPT Phase 2 Sublot 2.05 &amp; 2.09 GLB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B01"/>
    <s v="GLB01"/>
    <x v="2"/>
    <s v="PO 40536"/>
    <n v="1"/>
    <s v=""/>
    <x v="2"/>
  </r>
  <r>
    <x v="5"/>
    <x v="42"/>
    <n v="2394727"/>
    <n v="3"/>
    <x v="11"/>
    <s v="PO 40536 1116_Chop NPT Phase 2 Sublot 2.05 &amp; 2.09 GLA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A01"/>
    <s v="GLA01"/>
    <x v="2"/>
    <s v="PO 40536"/>
    <n v="1"/>
    <s v=""/>
    <x v="2"/>
  </r>
  <r>
    <x v="5"/>
    <x v="42"/>
    <n v="2394734"/>
    <n v="4"/>
    <x v="2"/>
    <s v="PO 40536 1116_Chop NPT Phase 2 Sublot 2.05 &amp; 2.09 GLZ02"/>
    <n v="2651"/>
    <n v="2496"/>
    <n v="104"/>
    <n v="98"/>
    <n v="364"/>
    <n v="1"/>
    <x v="0"/>
    <s v="L 2920 W 390 H 2680"/>
    <n v="802.48263367999994"/>
    <d v="2025-04-07T00:00:00"/>
    <d v="2025-04-30T00:00:00"/>
    <x v="3"/>
    <x v="0"/>
    <n v="5"/>
    <n v="473.99386329999999"/>
    <n v="6613.8678599999994"/>
    <n v="9.5800528000000007"/>
    <n v="1.1942257599999999"/>
    <n v="8.7926511999999999"/>
    <n v="897.28140633999988"/>
    <s v="2.05 &amp; 2.09 GLZ02"/>
    <s v="GLZ02"/>
    <x v="2"/>
    <s v="PO 40536"/>
    <n v="1"/>
    <s v=""/>
    <x v="2"/>
  </r>
  <r>
    <x v="5"/>
    <x v="43"/>
    <n v="2394728"/>
    <n v="11"/>
    <x v="7"/>
    <s v="PO 40536 1116_Chop NPT Phase 2 Sublot 2.05 &amp; 2.09 GLA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A02"/>
    <s v="GLA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n v="2"/>
    <s v="2.03"/>
    <x v="3"/>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n v="2"/>
    <s v="2.03"/>
    <x v="3"/>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s v="2.03"/>
    <x v="3"/>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s v="2.03"/>
    <x v="3"/>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s v="2.03"/>
    <x v="3"/>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3"/>
    <x v="35"/>
    <s v="PO 40536 1116_Chop NPT Phase 2 Sublot 2.05 &amp; 2.09 GLA02"/>
    <n v="1781"/>
    <n v="2248"/>
    <n v="70"/>
    <n v="89"/>
    <n v="220"/>
    <n v="1"/>
    <x v="8"/>
    <s v="L 2670 W 760 H 2230"/>
    <n v="485.01697639999998"/>
    <d v="2025-04-16T00:00:00"/>
    <d v="2025-05-06T00:00:00"/>
    <x v="4"/>
    <x v="1"/>
    <n v="11"/>
    <n v="390.21820373999998"/>
    <n v="6613.8678599999994"/>
    <n v="8.7401577600000007"/>
    <n v="2.4803150400000002"/>
    <n v="7.3293965600000002"/>
    <n v="524.03879677399993"/>
    <s v="2.05 &amp; 2.09 GLA02"/>
    <s v="GLA02"/>
    <x v="2"/>
    <s v="PO 40536"/>
    <n v="2"/>
    <s v="2.05&amp;2.09"/>
    <x v="2"/>
  </r>
  <r>
    <x v="7"/>
    <x v="58"/>
    <n v="2394728"/>
    <n v="4"/>
    <x v="36"/>
    <s v="PO 40536 1116_Chop NPT Phase 2 Sublot 2.05 &amp; 2.09 GLA02"/>
    <n v="1781"/>
    <n v="1099"/>
    <n v="70"/>
    <n v="43"/>
    <n v="108"/>
    <n v="1"/>
    <x v="8"/>
    <s v="L 2670 W 760 H 2230"/>
    <n v="238.09924296"/>
    <d v="2025-04-16T00:00:00"/>
    <d v="2025-05-06T00:00:00"/>
    <x v="4"/>
    <x v="1"/>
    <n v="11"/>
    <n v="390.21820373999998"/>
    <n v="6613.8678599999994"/>
    <n v="8.7401577600000007"/>
    <n v="2.4803150400000002"/>
    <n v="7.3293965600000002"/>
    <n v="277.12106333399998"/>
    <s v="2.05 &amp; 2.09 GLA02"/>
    <s v="GLA02"/>
    <x v="2"/>
    <s v="PO 40536"/>
    <n v="2"/>
    <s v="2.05&amp;2.09"/>
    <x v="2"/>
  </r>
  <r>
    <x v="7"/>
    <x v="58"/>
    <n v="2394728"/>
    <n v="7"/>
    <x v="37"/>
    <s v="PO 40536 1116_Chop NPT Phase 2 Sublot 2.05 &amp; 2.09 GLA02"/>
    <n v="2188"/>
    <n v="1099"/>
    <n v="86"/>
    <n v="43"/>
    <n v="132"/>
    <n v="1"/>
    <x v="8"/>
    <s v="L 2670 W 760 H 2230"/>
    <n v="291.01018583999996"/>
    <d v="2025-04-16T00:00:00"/>
    <d v="2025-05-06T00:00:00"/>
    <x v="4"/>
    <x v="1"/>
    <n v="11"/>
    <n v="390.21820373999998"/>
    <n v="6613.8678599999994"/>
    <n v="8.7401577600000007"/>
    <n v="2.4803150400000002"/>
    <n v="7.3293965600000002"/>
    <n v="330.03200621399998"/>
    <s v="2.05 &amp; 2.09 GLA02"/>
    <s v="GLA02"/>
    <x v="2"/>
    <s v="PO 40536"/>
    <n v="2"/>
    <s v="2.05&amp;2.09"/>
    <x v="2"/>
  </r>
  <r>
    <x v="7"/>
    <x v="58"/>
    <n v="2394728"/>
    <n v="7"/>
    <x v="37"/>
    <s v="PO 40536 1116_Chop NPT Phase 2 Sublot 2.05 &amp; 2.09 GLA02"/>
    <n v="2188"/>
    <n v="1099"/>
    <n v="86"/>
    <n v="43"/>
    <n v="132"/>
    <n v="1"/>
    <x v="8"/>
    <s v="L 2670 W 760 H 2230"/>
    <n v="291.01018583999996"/>
    <d v="2025-04-16T00:00:00"/>
    <d v="2025-05-06T00:00:00"/>
    <x v="4"/>
    <x v="1"/>
    <n v="11"/>
    <n v="390.21820373999998"/>
    <n v="6613.8678599999994"/>
    <n v="8.7401577600000007"/>
    <n v="2.4803150400000002"/>
    <n v="7.3293965600000002"/>
    <n v="330.03200621399998"/>
    <s v="2.05 &amp; 2.09 GLA02"/>
    <s v="GLA02"/>
    <x v="2"/>
    <s v="PO 40536"/>
    <n v="2"/>
    <s v="2.05&amp;2.09"/>
    <x v="2"/>
  </r>
  <r>
    <x v="7"/>
    <x v="58"/>
    <n v="2394179"/>
    <n v="2"/>
    <x v="38"/>
    <s v="PO 40538 1116_Chop NPT Phase 2 Sublot 2.02 GLZ02"/>
    <n v="2181"/>
    <n v="1683"/>
    <n v="86"/>
    <n v="66"/>
    <n v="202"/>
    <n v="1"/>
    <x v="8"/>
    <s v="L 2670 W 760 H 2230"/>
    <n v="445.33376923999998"/>
    <d v="2025-04-16T00:00:00"/>
    <d v="2025-05-06T00:00:00"/>
    <x v="4"/>
    <x v="1"/>
    <n v="11"/>
    <n v="390.21820373999998"/>
    <n v="6613.8678599999994"/>
    <n v="8.7401577600000007"/>
    <n v="2.4803150400000002"/>
    <n v="7.3293965600000002"/>
    <n v="484.355589614"/>
    <s v="2.02 GLZ02"/>
    <s v="GLZ02"/>
    <x v="1"/>
    <s v="PO 40538"/>
    <n v="2"/>
    <s v="2.05&amp;2.09"/>
    <x v="2"/>
  </r>
  <r>
    <x v="7"/>
    <x v="58"/>
    <n v="2394179"/>
    <n v="2"/>
    <x v="38"/>
    <s v="PO 40538 1116_Chop NPT Phase 2 Sublot 2.02 GLZ02"/>
    <n v="2181"/>
    <n v="1683"/>
    <n v="86"/>
    <n v="66"/>
    <n v="202"/>
    <n v="1"/>
    <x v="8"/>
    <s v="L 2670 W 760 H 2230"/>
    <n v="445.33376923999998"/>
    <d v="2025-04-16T00:00:00"/>
    <d v="2025-05-06T00:00:00"/>
    <x v="4"/>
    <x v="1"/>
    <n v="11"/>
    <n v="390.21820373999998"/>
    <n v="6613.8678599999994"/>
    <n v="8.7401577600000007"/>
    <n v="2.4803150400000002"/>
    <n v="7.3293965600000002"/>
    <n v="484.355589614"/>
    <s v="2.02 GLZ02"/>
    <s v="GLZ02"/>
    <x v="1"/>
    <s v="PO 40538"/>
    <n v="2"/>
    <s v="2.05&amp;2.09"/>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60"/>
    <n v="2394737"/>
    <n v="2"/>
    <x v="40"/>
    <s v="PO 40538 1116_Chop NPT Phase 2 Sublot 2.02 GLA01"/>
    <n v="2892"/>
    <n v="1683"/>
    <n v="114"/>
    <n v="66"/>
    <n v="268"/>
    <n v="1"/>
    <x v="5"/>
    <s v="L 3110 W 760 H 2110"/>
    <n v="590.83886215999996"/>
    <d v="2025-04-16T00:00:00"/>
    <d v="2025-05-06T00:00:00"/>
    <x v="4"/>
    <x v="1"/>
    <n v="10"/>
    <n v="429.90141089999997"/>
    <n v="6613.8678599999994"/>
    <n v="10.203412399999999"/>
    <n v="2.4934384000000001"/>
    <n v="6.9028873600000002"/>
    <n v="662.48909730999992"/>
    <s v="2.02 GLA01"/>
    <s v="GLA01"/>
    <x v="1"/>
    <s v="PO 40538"/>
    <n v="2"/>
    <s v="2.03"/>
    <x v="3"/>
  </r>
  <r>
    <x v="7"/>
    <x v="60"/>
    <n v="2394739"/>
    <n v="2"/>
    <x v="41"/>
    <s v="PO 40540 1116_Chop NPT Phase 2 Sublot 2.03 GLZ01"/>
    <n v="2892"/>
    <n v="1683"/>
    <n v="114"/>
    <n v="66"/>
    <n v="268"/>
    <n v="1"/>
    <x v="5"/>
    <s v="L 3110 W 760 H 2110"/>
    <n v="590.83886215999996"/>
    <d v="2025-04-16T00:00:00"/>
    <d v="2025-05-06T00:00:00"/>
    <x v="4"/>
    <x v="1"/>
    <n v="10"/>
    <n v="429.90141089999997"/>
    <n v="6613.8678599999994"/>
    <n v="10.203412399999999"/>
    <n v="2.4934384000000001"/>
    <n v="6.9028873600000002"/>
    <n v="662.48909730999992"/>
    <s v="2.03 GLZ01"/>
    <s v="GLZ01"/>
    <x v="3"/>
    <s v="PO 40540"/>
    <n v="2"/>
    <s v="2.03"/>
    <x v="3"/>
  </r>
  <r>
    <x v="7"/>
    <x v="60"/>
    <n v="2394737"/>
    <n v="2"/>
    <x v="40"/>
    <s v="PO 40538 1116_Chop NPT Phase 2 Sublot 2.02 GLA01"/>
    <n v="2892"/>
    <n v="1683"/>
    <n v="114"/>
    <n v="66"/>
    <n v="268"/>
    <n v="1"/>
    <x v="5"/>
    <s v="L 3110 W 760 H 2110"/>
    <n v="590.83886215999996"/>
    <d v="2025-04-16T00:00:00"/>
    <d v="2025-05-06T00:00:00"/>
    <x v="4"/>
    <x v="1"/>
    <n v="10"/>
    <n v="429.90141089999997"/>
    <n v="6613.8678599999994"/>
    <n v="10.203412399999999"/>
    <n v="2.4934384000000001"/>
    <n v="6.9028873600000002"/>
    <n v="662.48909730999992"/>
    <s v="2.02 GLA01"/>
    <s v="GLA01"/>
    <x v="1"/>
    <s v="PO 40538"/>
    <n v="2"/>
    <s v="2.03"/>
    <x v="3"/>
  </r>
  <r>
    <x v="7"/>
    <x v="60"/>
    <n v="2394739"/>
    <n v="2"/>
    <x v="41"/>
    <s v="PO 40540 1116_Chop NPT Phase 2 Sublot 2.03 GLZ01"/>
    <n v="2892"/>
    <n v="1683"/>
    <n v="114"/>
    <n v="66"/>
    <n v="268"/>
    <n v="1"/>
    <x v="5"/>
    <s v="L 3110 W 760 H 2110"/>
    <n v="590.83886215999996"/>
    <d v="2025-04-16T00:00:00"/>
    <d v="2025-05-06T00:00:00"/>
    <x v="4"/>
    <x v="1"/>
    <n v="10"/>
    <n v="429.90141089999997"/>
    <n v="6613.8678599999994"/>
    <n v="10.203412399999999"/>
    <n v="2.4934384000000001"/>
    <n v="6.9028873600000002"/>
    <n v="662.48909730999992"/>
    <s v="2.03 GLZ01"/>
    <s v="GLZ01"/>
    <x v="3"/>
    <s v="PO 40540"/>
    <n v="2"/>
    <s v="2.03"/>
    <x v="3"/>
  </r>
  <r>
    <x v="7"/>
    <x v="60"/>
    <n v="2394740"/>
    <n v="2"/>
    <x v="38"/>
    <s v="PO 40540 1116_Chop NPT Phase 2 Sublot 2.03 GLZ02"/>
    <n v="2181"/>
    <n v="1683"/>
    <n v="86"/>
    <n v="66"/>
    <n v="202"/>
    <n v="1"/>
    <x v="5"/>
    <s v="L 3110 W 760 H 2110"/>
    <n v="445.33376923999998"/>
    <d v="2025-04-16T00:00:00"/>
    <d v="2025-05-06T00:00:00"/>
    <x v="4"/>
    <x v="1"/>
    <n v="10"/>
    <n v="429.90141089999997"/>
    <n v="6613.8678599999994"/>
    <n v="10.203412399999999"/>
    <n v="2.4934384000000001"/>
    <n v="6.9028873600000002"/>
    <n v="516.98400439"/>
    <s v="2.03 GLZ02"/>
    <s v="GLZ02"/>
    <x v="3"/>
    <s v="PO 40540"/>
    <n v="2"/>
    <s v="2.03"/>
    <x v="3"/>
  </r>
  <r>
    <x v="7"/>
    <x v="60"/>
    <n v="2394740"/>
    <n v="2"/>
    <x v="38"/>
    <s v="PO 40540 1116_Chop NPT Phase 2 Sublot 2.03 GLZ02"/>
    <n v="2181"/>
    <n v="1683"/>
    <n v="86"/>
    <n v="66"/>
    <n v="202"/>
    <n v="1"/>
    <x v="5"/>
    <s v="L 3110 W 760 H 2110"/>
    <n v="445.33376923999998"/>
    <d v="2025-04-16T00:00:00"/>
    <d v="2025-05-06T00:00:00"/>
    <x v="4"/>
    <x v="1"/>
    <n v="10"/>
    <n v="429.90141089999997"/>
    <n v="6613.8678599999994"/>
    <n v="10.203412399999999"/>
    <n v="2.4934384000000001"/>
    <n v="6.9028873600000002"/>
    <n v="516.98400439"/>
    <s v="2.03 GLZ02"/>
    <s v="GLZ02"/>
    <x v="3"/>
    <s v="PO 40540"/>
    <n v="2"/>
    <s v="2.03"/>
    <x v="3"/>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2"/>
    <n v="2398362"/>
    <n v="1"/>
    <x v="43"/>
    <s v="PO 41545 Project 1098 - 270 FNCR 25-112"/>
    <n v="4661"/>
    <n v="1461"/>
    <n v="184"/>
    <n v="58"/>
    <n v="477"/>
    <n v="1"/>
    <x v="11"/>
    <s v="L 5210 W 560 H 1870"/>
    <n v="1051.6049897399998"/>
    <d v="2025-04-16T00:00:00"/>
    <d v="2025-05-06T00:00:00"/>
    <x v="4"/>
    <x v="2"/>
    <m/>
    <m/>
    <m/>
    <m/>
    <m/>
    <m/>
    <n v="1051.6049897399998"/>
    <s v="2"/>
    <s v="2"/>
    <x v="5"/>
    <s v="PO 41545"/>
    <n v="1"/>
    <s v=""/>
    <x v="5"/>
  </r>
  <r>
    <x v="7"/>
    <x v="63"/>
    <n v="2394733"/>
    <n v="3"/>
    <x v="44"/>
    <s v="PO 40536 1116_Chop NPT Phase 2 Sublot 2.05 &amp; 2.09 GLZ01"/>
    <n v="3680"/>
    <n v="1099"/>
    <n v="145"/>
    <n v="43"/>
    <n v="222"/>
    <n v="1"/>
    <x v="12"/>
    <s v="L 4160 W 760 H 1910"/>
    <n v="489.42622163999999"/>
    <d v="2025-04-16T00:00:00"/>
    <d v="2025-05-06T00:00:00"/>
    <x v="4"/>
    <x v="2"/>
    <m/>
    <m/>
    <m/>
    <m/>
    <m/>
    <m/>
    <n v="489.42622163999999"/>
    <s v="2.05 &amp; 2.09 GLZ01"/>
    <s v="GLZ01"/>
    <x v="2"/>
    <s v="PO 40536"/>
    <n v="1"/>
    <s v=""/>
    <x v="2"/>
  </r>
  <r>
    <x v="7"/>
    <x v="63"/>
    <n v="2394733"/>
    <n v="3"/>
    <x v="44"/>
    <s v="PO 40536 1116_Chop NPT Phase 2 Sublot 2.05 &amp; 2.09 GLZ01"/>
    <n v="3680"/>
    <n v="1099"/>
    <n v="145"/>
    <n v="43"/>
    <n v="222"/>
    <n v="1"/>
    <x v="12"/>
    <s v="L 4160 W 760 H 1910"/>
    <n v="489.42622163999999"/>
    <d v="2025-04-16T00:00:00"/>
    <d v="2025-05-06T00:00:00"/>
    <x v="4"/>
    <x v="2"/>
    <m/>
    <m/>
    <m/>
    <m/>
    <m/>
    <m/>
    <n v="489.42622163999999"/>
    <s v="2.05 &amp; 2.09 GLZ01"/>
    <s v="GLZ01"/>
    <x v="2"/>
    <s v="PO 40536"/>
    <n v="1"/>
    <s v=""/>
    <x v="2"/>
  </r>
  <r>
    <x v="7"/>
    <x v="64"/>
    <n v="2394169"/>
    <n v="1"/>
    <x v="26"/>
    <s v="PO 40535 1116_Chop NPT Phase 2 Sublot 2.01 GLA02"/>
    <n v="1781"/>
    <n v="2496"/>
    <n v="70"/>
    <n v="98"/>
    <n v="245"/>
    <n v="1"/>
    <x v="8"/>
    <s v="L 2670 W 760 H 2240"/>
    <n v="540.13254189999998"/>
    <d v="2025-04-16T00:00:00"/>
    <d v="2025-05-06T00:00:00"/>
    <x v="4"/>
    <x v="1"/>
    <n v="11"/>
    <n v="390.21820373999998"/>
    <n v="6613.8678599999994"/>
    <n v="8.7401577600000007"/>
    <n v="2.4803150400000002"/>
    <n v="7.3293965600000002"/>
    <n v="670.20527647999995"/>
    <s v="2.01 GLA02"/>
    <s v="GLA02"/>
    <x v="0"/>
    <s v="PO 40535"/>
    <n v="1"/>
    <s v=""/>
    <x v="0"/>
  </r>
  <r>
    <x v="7"/>
    <x v="64"/>
    <n v="2394169"/>
    <n v="1"/>
    <x v="26"/>
    <s v="PO 40535 1116_Chop NPT Phase 2 Sublot 2.01 GLA02"/>
    <n v="1781"/>
    <n v="2496"/>
    <n v="70"/>
    <n v="98"/>
    <n v="245"/>
    <n v="1"/>
    <x v="8"/>
    <s v="L 2670 W 760 H 2240"/>
    <n v="540.13254189999998"/>
    <d v="2025-04-16T00:00:00"/>
    <d v="2025-05-06T00:00:00"/>
    <x v="4"/>
    <x v="1"/>
    <n v="11"/>
    <n v="390.21820373999998"/>
    <n v="6613.8678599999994"/>
    <n v="8.7401577600000007"/>
    <n v="2.4803150400000002"/>
    <n v="7.3293965600000002"/>
    <n v="670.20527647999995"/>
    <s v="2.01 GLA02"/>
    <s v="GLA02"/>
    <x v="0"/>
    <s v="PO 40535"/>
    <n v="1"/>
    <s v=""/>
    <x v="0"/>
  </r>
  <r>
    <x v="7"/>
    <x v="64"/>
    <n v="2394169"/>
    <n v="3"/>
    <x v="45"/>
    <s v="PO 40535 1116_Chop NPT Phase 2 Sublot 2.01 GLA02"/>
    <n v="1775"/>
    <n v="2496"/>
    <n v="70"/>
    <n v="98"/>
    <n v="244"/>
    <n v="1"/>
    <x v="8"/>
    <s v="L 2670 W 760 H 2240"/>
    <n v="537.92791927999997"/>
    <d v="2025-04-16T00:00:00"/>
    <d v="2025-05-06T00:00:00"/>
    <x v="4"/>
    <x v="1"/>
    <n v="11"/>
    <n v="390.21820373999998"/>
    <n v="6613.8678599999994"/>
    <n v="8.7401577600000007"/>
    <n v="2.4803150400000002"/>
    <n v="7.3293965600000002"/>
    <n v="668.00065385999994"/>
    <s v="2.01 GLA02"/>
    <s v="GLA02"/>
    <x v="0"/>
    <s v="PO 40535"/>
    <n v="1"/>
    <s v=""/>
    <x v="0"/>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30">
  <r>
    <x v="0"/>
    <n v="4"/>
    <n v="1"/>
    <n v="1"/>
    <s v="1116L-001-001"/>
    <n v="0"/>
    <s v="EWS-10"/>
    <s v="Southwest"/>
    <n v="88.5"/>
    <n v="270"/>
    <s v="EWS-10, REC., VISION, BIRD SAFE UV, LOBBY"/>
    <s v="Rec."/>
    <s v="Vision"/>
    <s v="Infill 1"/>
    <n v="0.875"/>
    <n v="0.875"/>
    <n v="1.1875"/>
    <n v="1.1875"/>
    <m/>
    <m/>
    <s v="GL-20Z"/>
    <n v="10"/>
    <s v="TO-1116GLZ20-10-1612"/>
    <n v="86.75"/>
    <m/>
    <m/>
    <n v="267.625"/>
    <n v="161.22547743055554"/>
    <n v="1934.7057291666665"/>
    <s v="NOT RELEASED"/>
    <s v="NOT CHECKED"/>
    <x v="0"/>
    <x v="0"/>
  </r>
  <r>
    <x v="0"/>
    <n v="4"/>
    <n v="1"/>
    <n v="1"/>
    <s v="1116L-001-001"/>
    <n v="0"/>
    <s v="EWS-10"/>
    <s v="Southwest"/>
    <n v="88.5"/>
    <n v="270"/>
    <s v="EWS-10, REC., VISION, BIRD SAFE UV, LOBBY"/>
    <s v="Rec."/>
    <s v="Vision"/>
    <s v="Infill 2 - Fin"/>
    <m/>
    <m/>
    <n v="-1"/>
    <n v="-1"/>
    <m/>
    <m/>
    <s v="GL-21Z"/>
    <n v="10"/>
    <s v="TO-1116GLZ21-10-3434"/>
    <n v="18"/>
    <m/>
    <m/>
    <n v="272"/>
    <n v="34"/>
    <n v="408"/>
    <s v="NOT RELEASED"/>
    <s v="NOT CHECKED"/>
    <x v="0"/>
    <x v="0"/>
  </r>
  <r>
    <x v="0"/>
    <n v="4"/>
    <n v="1"/>
    <n v="2"/>
    <s v="1116L-001-002"/>
    <n v="0"/>
    <s v="EWS-10"/>
    <s v="West"/>
    <n v="69.75"/>
    <n v="270"/>
    <s v="EWS-10, REC., VISION, BIRD SAFE UV, LOBBY"/>
    <s v="Rec."/>
    <s v="Vision"/>
    <s v="Infill 1"/>
    <n v="0.875"/>
    <n v="0.875"/>
    <n v="1.1875"/>
    <n v="1.1875"/>
    <m/>
    <m/>
    <s v="GL-20Z"/>
    <n v="10"/>
    <s v="TO-1116GLZ20-10-1263"/>
    <n v="68"/>
    <m/>
    <m/>
    <n v="267.625"/>
    <n v="126.37847222222223"/>
    <n v="1516.5416666666667"/>
    <s v="NOT RELEASED"/>
    <s v="NOT CHECKED"/>
    <x v="0"/>
    <x v="0"/>
  </r>
  <r>
    <x v="0"/>
    <n v="4"/>
    <n v="1"/>
    <n v="2"/>
    <s v="1116L-001-002"/>
    <n v="0"/>
    <s v="EWS-10"/>
    <s v="West"/>
    <n v="69.75"/>
    <n v="270"/>
    <s v="EWS-10, REC., VISION, BIRD SAFE UV, LOBBY"/>
    <s v="Rec."/>
    <s v="Vision"/>
    <s v="Infill 2 - Fin"/>
    <m/>
    <m/>
    <n v="-1"/>
    <n v="-1"/>
    <m/>
    <m/>
    <s v="GL-21Z"/>
    <n v="10"/>
    <s v="TO-1116GLZ21-10-3434"/>
    <n v="18"/>
    <m/>
    <m/>
    <n v="272"/>
    <n v="34"/>
    <n v="408"/>
    <s v="NOT RELEASED"/>
    <s v="NOT CHECKED"/>
    <x v="0"/>
    <x v="0"/>
  </r>
  <r>
    <x v="0"/>
    <n v="4"/>
    <n v="1"/>
    <n v="3"/>
    <s v="1116L-001-003"/>
    <n v="0"/>
    <s v="EWS-10"/>
    <s v="West"/>
    <n v="100.5"/>
    <n v="270"/>
    <s v="EWS-10, REC., VISION, DOOR - BIRD SAFE UV, LOBBY"/>
    <s v="Rec."/>
    <s v="Vision"/>
    <s v="Infill 1"/>
    <n v="0.875"/>
    <n v="0.875"/>
    <n v="1.1875"/>
    <n v="1.1875"/>
    <m/>
    <m/>
    <s v="GL-20Z"/>
    <n v="10"/>
    <s v="TO-1116GLZ20-10-1845"/>
    <n v="98.75"/>
    <m/>
    <m/>
    <n v="267.625"/>
    <n v="183.52756076388889"/>
    <n v="2202.3307291666665"/>
    <s v="NOT RELEASED"/>
    <s v="NOT CHECKED"/>
    <x v="0"/>
    <x v="0"/>
  </r>
  <r>
    <x v="0"/>
    <n v="4"/>
    <n v="1"/>
    <n v="3"/>
    <s v="1116L-001-003"/>
    <n v="0"/>
    <s v="EWS-10"/>
    <s v="West"/>
    <n v="100.5"/>
    <n v="270"/>
    <s v="EWS-10, REC., VISION, DOOR - BIRD SAFE UV, LOBBY"/>
    <s v="Rec."/>
    <s v="Vision"/>
    <s v="Infill 2 - Fin"/>
    <m/>
    <m/>
    <n v="-1"/>
    <n v="-1"/>
    <m/>
    <m/>
    <s v="GL-21Z"/>
    <n v="10"/>
    <s v="TO-1116GLZ21-10-3434"/>
    <n v="18"/>
    <m/>
    <m/>
    <n v="272"/>
    <n v="34"/>
    <n v="408"/>
    <s v="NOT RELEASED"/>
    <s v="NOT CHECKED"/>
    <x v="0"/>
    <x v="0"/>
  </r>
  <r>
    <x v="0"/>
    <n v="4"/>
    <n v="1"/>
    <n v="4"/>
    <s v="1116L-001-004"/>
    <n v="0"/>
    <s v="EWS-10"/>
    <s v="West"/>
    <n v="102"/>
    <n v="270"/>
    <s v="EWS-10, REC., VISION, DOOR - BIRD SAFE UV, LOBBY"/>
    <s v="Rec."/>
    <s v="Vision"/>
    <s v="Infill 1"/>
    <n v="0.875"/>
    <n v="0.875"/>
    <n v="1.1875"/>
    <n v="1.1875"/>
    <m/>
    <m/>
    <s v="GL-20Z"/>
    <n v="10"/>
    <s v="TO-1116GLZ20-10-1863"/>
    <n v="100.25"/>
    <m/>
    <m/>
    <n v="267.625"/>
    <n v="186.31532118055554"/>
    <n v="2235.7838541666665"/>
    <s v="NOT RELEASED"/>
    <s v="NOT CHECKED"/>
    <x v="0"/>
    <x v="0"/>
  </r>
  <r>
    <x v="0"/>
    <n v="4"/>
    <n v="1"/>
    <n v="5"/>
    <s v="1116L-001-005"/>
    <n v="0"/>
    <s v="EWS-10"/>
    <s v="West"/>
    <n v="176"/>
    <n v="186"/>
    <s v="EWS-10, REC., VISION, BIRD SAFE FRIT, LOBBY"/>
    <s v="Rec."/>
    <s v="Vision"/>
    <s v="Infill 1"/>
    <n v="0.875"/>
    <n v="0.875"/>
    <n v="1.1875"/>
    <n v="1.1875"/>
    <n v="92"/>
    <m/>
    <s v="GL-20Z"/>
    <n v="10"/>
    <s v="TO-1116GLZ20-10-1118"/>
    <n v="174.25"/>
    <m/>
    <m/>
    <n v="91.625"/>
    <n v="110.87261284722223"/>
    <n v="1330.4713541666667"/>
    <s v="NOT RELEASED"/>
    <s v="NOT CHECKED"/>
    <x v="0"/>
    <x v="0"/>
  </r>
  <r>
    <x v="0"/>
    <n v="4"/>
    <n v="1"/>
    <n v="6"/>
    <s v="1116L-001-006"/>
    <n v="0"/>
    <s v="WT-01.5"/>
    <s v="Southwest"/>
    <n v="55.25"/>
    <n v="162"/>
    <s v="WT-01.5, REC., SBX, HEAVY, BIRD SAFE FRIT"/>
    <s v="Rec."/>
    <s v="SBX"/>
    <s v="Infill 1 "/>
    <n v="0.875"/>
    <n v="0.875"/>
    <n v="1.1875"/>
    <n v="1.1875"/>
    <m/>
    <m/>
    <s v="GL-11T"/>
    <n v="10"/>
    <s v="TO-1116GLT11-10-5930"/>
    <n v="53.5"/>
    <m/>
    <m/>
    <n v="159.625"/>
    <n v="59.305121527777779"/>
    <n v="711.66145833333337"/>
    <s v="NOT RELEASED"/>
    <s v="NOT CHECKED"/>
    <x v="0"/>
    <x v="0"/>
  </r>
  <r>
    <x v="0"/>
    <n v="4"/>
    <n v="1"/>
    <n v="7"/>
    <s v="1116L-001-007"/>
    <n v="0"/>
    <s v="WT-03.2"/>
    <s v="Southwest"/>
    <n v="69.760300000000001"/>
    <n v="162"/>
    <s v="WT-03.2, CURVED, SBX, HEAVY, BIRD SAFE FRIT"/>
    <s v="Curved"/>
    <s v="SBX"/>
    <s v="Infill 1"/>
    <n v="0.91925000000000001"/>
    <n v="0.91925000000000001"/>
    <n v="1.1875"/>
    <n v="1.1875"/>
    <m/>
    <m/>
    <s v="GL-12T"/>
    <n v="30"/>
    <s v="TO-1116GLT12-30-7529"/>
    <m/>
    <n v="67.921800000000005"/>
    <n v="48"/>
    <n v="159.625"/>
    <n v="75.291786979166673"/>
    <n v="903.50144375000013"/>
    <s v="NOT RELEASED"/>
    <s v="NOT CHECKED"/>
    <x v="0"/>
    <x v="0"/>
  </r>
  <r>
    <x v="0"/>
    <n v="4"/>
    <n v="1"/>
    <n v="8"/>
    <s v="1116L-001-008"/>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9"/>
    <s v="1116L-001-009"/>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10"/>
    <s v="1116L-001-010"/>
    <n v="0"/>
    <s v="WT-01.5"/>
    <s v="West"/>
    <n v="100"/>
    <n v="162"/>
    <s v="WT-01.5, REC., SBX, BIRD SAFE FRIT"/>
    <s v="Rec."/>
    <s v="SBX"/>
    <s v="Infill 1 "/>
    <n v="0.875"/>
    <n v="0.875"/>
    <n v="1.1875"/>
    <n v="1.1875"/>
    <m/>
    <m/>
    <s v="GL-11T"/>
    <n v="10"/>
    <s v="TO-1116GLT11-10-1099"/>
    <n v="98.25"/>
    <m/>
    <m/>
    <n v="159.625"/>
    <n v="108.91080729166667"/>
    <n v="1306.9296875"/>
    <s v="NOT RELEASED"/>
    <s v="NOT CHECKED"/>
    <x v="0"/>
    <x v="0"/>
  </r>
  <r>
    <x v="0"/>
    <n v="4"/>
    <n v="1"/>
    <n v="11"/>
    <s v="1116L-001-011"/>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12"/>
    <s v="1116L-001-012"/>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13"/>
    <s v="1116L-001-013"/>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14"/>
    <s v="1116L-001-014"/>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15"/>
    <s v="1116L-001-015"/>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16"/>
    <s v="1116L-001-016"/>
    <n v="0"/>
    <s v="WT-01.5"/>
    <s v="West"/>
    <n v="100"/>
    <n v="162"/>
    <s v="WT-01.5, REC., SBX, BIRD SAFE FRIT"/>
    <s v="Rec."/>
    <s v="SBX"/>
    <s v="Infill 1 "/>
    <n v="0.875"/>
    <n v="0.875"/>
    <n v="1.1875"/>
    <n v="1.1875"/>
    <m/>
    <m/>
    <s v="GL-11T"/>
    <n v="10"/>
    <s v="TO-1116GLT11-10-1099"/>
    <n v="98.25"/>
    <m/>
    <m/>
    <n v="159.625"/>
    <n v="108.91080729166667"/>
    <n v="1306.9296875"/>
    <s v="NOT RELEASED"/>
    <s v="NOT CHECKED"/>
    <x v="0"/>
    <x v="0"/>
  </r>
  <r>
    <x v="0"/>
    <n v="4"/>
    <n v="1"/>
    <n v="17"/>
    <s v="1116L-001-017"/>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18"/>
    <s v="1116L-001-018"/>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19"/>
    <s v="1116L-001-019"/>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20"/>
    <s v="1116L-001-020"/>
    <n v="0"/>
    <s v="WT-01.5"/>
    <s v="West"/>
    <n v="100"/>
    <n v="162"/>
    <s v="WT-01.5, REC., VISION, BIRD SAFE FRIT"/>
    <s v="Rec."/>
    <s v="Vision"/>
    <s v="Infill 1 "/>
    <n v="0.875"/>
    <n v="0.875"/>
    <n v="0.9375"/>
    <n v="1.1875"/>
    <m/>
    <m/>
    <s v="GL-11T"/>
    <n v="10"/>
    <s v="TO-1116GLT11-10-1090"/>
    <n v="98.25"/>
    <m/>
    <m/>
    <n v="159.875"/>
    <n v="109.08138020833333"/>
    <n v="1308.9765625"/>
    <s v="NOT RELEASED"/>
    <s v="NOT CHECKED"/>
    <x v="0"/>
    <x v="0"/>
  </r>
  <r>
    <x v="0"/>
    <n v="4"/>
    <n v="1"/>
    <n v="21"/>
    <s v="1116L-001-021"/>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22"/>
    <s v="1116L-001-022"/>
    <n v="0"/>
    <s v="WT-01.5"/>
    <s v="West"/>
    <n v="100"/>
    <n v="162"/>
    <s v="WT-01.5, REC., DOOR, BIRD SAFE FRIT"/>
    <s v="Rec."/>
    <s v="Door"/>
    <s v="Infill 1 "/>
    <n v="0.875"/>
    <n v="0.875"/>
    <n v="0.9375"/>
    <n v="1.1875"/>
    <n v="96"/>
    <m/>
    <s v="GL-11T"/>
    <n v="10"/>
    <s v="TO-1116GLT11-10-4458"/>
    <n v="98.25"/>
    <m/>
    <m/>
    <n v="63.875"/>
    <n v="43.581380208333336"/>
    <n v="522.9765625"/>
    <s v="NOT RELEASED"/>
    <s v="NOT CHECKED"/>
    <x v="0"/>
    <x v="0"/>
  </r>
  <r>
    <x v="0"/>
    <n v="4"/>
    <n v="1"/>
    <n v="23"/>
    <s v="1116L-001-023"/>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24"/>
    <s v="1116L-001-024"/>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25"/>
    <s v="1116L-001-025"/>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26"/>
    <s v="1116L-001-026"/>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27"/>
    <s v="1116L-001-027"/>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28"/>
    <s v="1116L-001-028"/>
    <n v="0"/>
    <s v="WT-01.5"/>
    <s v="West"/>
    <n v="100"/>
    <n v="162"/>
    <s v="WT-01.5, REC., SBX, BIRD SAFE FRIT"/>
    <s v="Rec."/>
    <s v="SBX"/>
    <s v="Infill 1 "/>
    <n v="0.875"/>
    <n v="0.875"/>
    <n v="1.1875"/>
    <n v="1.1875"/>
    <m/>
    <m/>
    <s v="GL-11T"/>
    <n v="10"/>
    <s v="TO-1116GLT11-10-1099"/>
    <n v="98.25"/>
    <m/>
    <m/>
    <n v="159.625"/>
    <n v="108.91080729166667"/>
    <n v="1306.9296875"/>
    <s v="NOT RELEASED"/>
    <s v="NOT CHECKED"/>
    <x v="0"/>
    <x v="0"/>
  </r>
  <r>
    <x v="0"/>
    <n v="4"/>
    <n v="1"/>
    <n v="29"/>
    <s v="1116L-001-029"/>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30"/>
    <s v="1116L-001-030"/>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31"/>
    <s v="1116L-001-031"/>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2"/>
    <n v="1"/>
    <s v="1116L-002-001"/>
    <n v="0"/>
    <s v="WT-03.8"/>
    <s v="West"/>
    <n v="135.09569999999999"/>
    <n v="111.375"/>
    <s v="WT-03.8, CURVED, VISION, BIRD SAFE FRIT"/>
    <s v="Curved"/>
    <s v="Vision"/>
    <s v="Infill 1"/>
    <n v="97.473299999999995"/>
    <n v="0.88500000000000001"/>
    <n v="1.1875"/>
    <n v="1.1875"/>
    <n v="17.375"/>
    <m/>
    <s v="GL-12T"/>
    <n v="30"/>
    <s v="TO-1116GLT12-30-1231"/>
    <m/>
    <n v="19.362399999999994"/>
    <n v="86"/>
    <n v="91.625"/>
    <n v="12.319999305555552"/>
    <n v="147.83999166666661"/>
    <s v="NOT RELEASED"/>
    <s v="NOT CHECKED"/>
    <x v="0"/>
    <x v="0"/>
  </r>
  <r>
    <x v="0"/>
    <n v="4"/>
    <n v="2"/>
    <n v="1"/>
    <s v="1116L-002-001"/>
    <n v="0"/>
    <s v="WT-03.8"/>
    <s v="West"/>
    <n v="135.09569999999999"/>
    <n v="111.375"/>
    <s v="WT-03.8, CURVED, VISION, BIRD SAFE FRIT"/>
    <s v="Curved"/>
    <s v="Vision"/>
    <s v="Infill 2"/>
    <n v="0.97370000000000001"/>
    <n v="38.122399999999999"/>
    <n v="1.1875"/>
    <n v="1.1875"/>
    <n v="17.375"/>
    <m/>
    <s v="GL-12T"/>
    <n v="30"/>
    <s v="TO-1116GLT12-30-5002"/>
    <m/>
    <n v="78.624599999999987"/>
    <n v="86"/>
    <n v="91.625"/>
    <n v="50.027631770833324"/>
    <n v="600.33158124999989"/>
    <s v="NOT RELEASED"/>
    <s v="NOT CHECKED"/>
    <x v="0"/>
    <x v="0"/>
  </r>
  <r>
    <x v="0"/>
    <n v="4"/>
    <n v="2"/>
    <n v="2"/>
    <s v="1116L-002-002"/>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
    <s v="1116L-002-003"/>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4"/>
    <s v="1116L-002-004"/>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5"/>
    <s v="1116L-002-005"/>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6"/>
    <s v="1116L-002-006"/>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7"/>
    <s v="1116L-002-007"/>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8"/>
    <s v="1116L-002-008"/>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9"/>
    <s v="1116L-002-009"/>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0"/>
    <s v="1116L-002-010"/>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11"/>
    <s v="1116L-002-011"/>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2"/>
    <s v="1116L-002-012"/>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13"/>
    <s v="1116L-002-013"/>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14"/>
    <s v="1116L-002-014"/>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15"/>
    <s v="1116L-002-015"/>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6"/>
    <s v="1116L-002-016"/>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17"/>
    <s v="1116L-002-017"/>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8"/>
    <s v="1116L-002-018"/>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19"/>
    <s v="1116L-002-019"/>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20"/>
    <s v="1116L-002-020"/>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21"/>
    <s v="1116L-002-021"/>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22"/>
    <s v="1116L-002-022"/>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23"/>
    <s v="1116L-002-023"/>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24"/>
    <s v="1116L-002-024"/>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25"/>
    <s v="1116L-002-025"/>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26"/>
    <s v="1116L-002-026"/>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27"/>
    <s v="1116L-002-027"/>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28"/>
    <s v="1116L-002-028"/>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29"/>
    <s v="1116L-002-029"/>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30"/>
    <s v="1116L-002-030"/>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1"/>
    <s v="1116L-002-031"/>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32"/>
    <s v="1116L-002-032"/>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33"/>
    <s v="1116L-002-033"/>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34"/>
    <s v="1116L-002-034"/>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5"/>
    <s v="1116L-002-035"/>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36"/>
    <s v="1116L-002-036"/>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7"/>
    <s v="1116L-002-037"/>
    <n v="0"/>
    <s v="WT-01.7"/>
    <s v="West"/>
    <n v="68"/>
    <n v="111.375"/>
    <s v="WT-01.7, REC., VISION, BIRD SAFE FRIT"/>
    <s v="Rec."/>
    <s v="Vision"/>
    <s v="Infill 1"/>
    <n v="0.875"/>
    <n v="0.875"/>
    <n v="1.1875"/>
    <n v="0.9375"/>
    <n v="17.375"/>
    <n v="1"/>
    <s v="GL-01A"/>
    <n v="10"/>
    <s v="TO-1116GLA01-10-4226"/>
    <n v="66.25"/>
    <m/>
    <m/>
    <n v="91.875"/>
    <n v="42.268880208333336"/>
    <n v="507.2265625"/>
    <s v="RELEASED"/>
    <s v="MATCHES"/>
    <x v="1"/>
    <x v="0"/>
  </r>
  <r>
    <x v="1"/>
    <n v="2"/>
    <n v="2"/>
    <n v="38"/>
    <s v="1116L-002-038"/>
    <s v="1116UA31013"/>
    <s v="WT-03.1"/>
    <s v="Northwest"/>
    <n v="72.254499999999993"/>
    <n v="172"/>
    <s v="WT-03.1, CURVED, VISION, BIRD SAFE FRIT"/>
    <s v="Curved"/>
    <s v="Vision"/>
    <s v="Infill 1"/>
    <n v="0.92925000000000002"/>
    <n v="0.92925000000000002"/>
    <n v="1.1875"/>
    <n v="0.9375"/>
    <n v="72"/>
    <n v="1"/>
    <s v="GL-04A"/>
    <n v="30"/>
    <s v="TO-1116GLA04-30-4884"/>
    <m/>
    <n v="70.395999999999987"/>
    <n v="138"/>
    <n v="97.875"/>
    <n v="47.847281249999995"/>
    <n v="574.16737499999999"/>
    <s v="RELEASED"/>
    <s v="MATCHES"/>
    <x v="2"/>
    <x v="0"/>
  </r>
  <r>
    <x v="1"/>
    <n v="2"/>
    <n v="2"/>
    <n v="38"/>
    <s v="1116L-002-038"/>
    <s v="1116UA31013"/>
    <s v="WT-03.1"/>
    <s v="Northwest"/>
    <n v="72.254499999999993"/>
    <n v="172"/>
    <s v="WT-03.1, CURVED, VISION, BIRD SAFE FRIT"/>
    <s v="Curved"/>
    <s v="Vision"/>
    <s v="Infill 2"/>
    <n v="0.92925000000000002"/>
    <n v="0.92925000000000002"/>
    <n v="0.9375"/>
    <n v="1.1875"/>
    <n v="100"/>
    <n v="3.3"/>
    <s v="GL-05A"/>
    <n v="30"/>
    <s v="TO-1116GLA05-30-3415"/>
    <m/>
    <n v="70.395999999999987"/>
    <n v="138"/>
    <n v="69.875"/>
    <n v="34.159170138888882"/>
    <n v="409.91004166666659"/>
    <s v="RELEASED"/>
    <s v="MATCHES"/>
    <x v="3"/>
    <x v="0"/>
  </r>
  <r>
    <x v="1"/>
    <n v="2"/>
    <n v="2"/>
    <n v="39"/>
    <s v="1116L-002-039"/>
    <s v="1116UA31013"/>
    <s v="WT-03.1"/>
    <s v="Northwest"/>
    <n v="72.260900000000007"/>
    <n v="172"/>
    <s v="WT-03.1, CURVED, VISION, BIRD SAFE FRIT"/>
    <s v="Curved"/>
    <s v="Vision"/>
    <s v="Infill 1"/>
    <n v="0.93245"/>
    <n v="0.93245"/>
    <n v="1.1875"/>
    <n v="0.9375"/>
    <n v="72"/>
    <n v="1"/>
    <s v="GL-04A"/>
    <n v="30"/>
    <s v="TO-1116GLA04-30-4884"/>
    <m/>
    <n v="70.396000000000001"/>
    <n v="138"/>
    <n v="97.875"/>
    <n v="47.847281250000002"/>
    <n v="574.16737499999999"/>
    <s v="RELEASED"/>
    <s v="MATCHES"/>
    <x v="2"/>
    <x v="0"/>
  </r>
  <r>
    <x v="1"/>
    <n v="2"/>
    <n v="2"/>
    <n v="39"/>
    <s v="1116L-002-039"/>
    <s v="1116UA31013"/>
    <s v="WT-03.1"/>
    <s v="Northwest"/>
    <n v="72.260900000000007"/>
    <n v="172"/>
    <s v="WT-03.1, CURVED, VISION, BIRD SAFE FRIT"/>
    <s v="Curved"/>
    <s v="Vision"/>
    <s v="Infill 2"/>
    <n v="0.93245"/>
    <n v="0.93245"/>
    <n v="0.9375"/>
    <n v="1.1875"/>
    <n v="100"/>
    <n v="3.3"/>
    <s v="GL-05A"/>
    <n v="30"/>
    <s v="TO-1116GLA05-30-3415"/>
    <m/>
    <n v="70.396000000000001"/>
    <n v="138"/>
    <n v="69.875"/>
    <n v="34.159170138888889"/>
    <n v="409.91004166666664"/>
    <s v="RELEASED"/>
    <s v="MATCHES"/>
    <x v="3"/>
    <x v="0"/>
  </r>
  <r>
    <x v="1"/>
    <n v="2"/>
    <n v="2"/>
    <n v="40"/>
    <s v="1116L-002-040"/>
    <s v="1116UA31013"/>
    <s v="WT-03.1"/>
    <s v="Northwest"/>
    <n v="72.254499999999993"/>
    <n v="172"/>
    <s v="WT-03.1, CURVED, VISION, BIRD SAFE FRIT"/>
    <s v="Curved"/>
    <s v="Vision"/>
    <s v="Infill 1"/>
    <n v="0.92925000000000002"/>
    <n v="0.92925000000000002"/>
    <n v="1.1875"/>
    <n v="0.9375"/>
    <n v="72"/>
    <n v="1"/>
    <s v="GL-04A"/>
    <n v="30"/>
    <s v="TO-1116GLA04-30-4884"/>
    <m/>
    <n v="70.395999999999987"/>
    <n v="138"/>
    <n v="97.875"/>
    <n v="47.847281249999995"/>
    <n v="574.16737499999999"/>
    <s v="RELEASED"/>
    <s v="MATCHES"/>
    <x v="2"/>
    <x v="0"/>
  </r>
  <r>
    <x v="1"/>
    <n v="2"/>
    <n v="2"/>
    <n v="40"/>
    <s v="1116L-002-040"/>
    <s v="1116UA31013"/>
    <s v="WT-03.1"/>
    <s v="Northwest"/>
    <n v="72.254499999999993"/>
    <n v="172"/>
    <s v="WT-03.1, CURVED, VISION, BIRD SAFE FRIT"/>
    <s v="Curved"/>
    <s v="Vision"/>
    <s v="Infill 2"/>
    <n v="0.92925000000000002"/>
    <n v="0.92925000000000002"/>
    <n v="0.9375"/>
    <n v="1.1875"/>
    <n v="100"/>
    <n v="3.3"/>
    <s v="GL-05A"/>
    <n v="30"/>
    <s v="TO-1116GLA05-30-3415"/>
    <m/>
    <n v="70.395999999999987"/>
    <n v="138"/>
    <n v="69.875"/>
    <n v="34.159170138888882"/>
    <n v="409.91004166666659"/>
    <s v="RELEASED"/>
    <s v="MATCHES"/>
    <x v="3"/>
    <x v="0"/>
  </r>
  <r>
    <x v="2"/>
    <n v="2"/>
    <n v="2"/>
    <n v="41"/>
    <s v="1116L-002-041"/>
    <s v="1116UA11017"/>
    <s v="WT-01.1"/>
    <s v="North "/>
    <n v="100"/>
    <n v="172"/>
    <s v="WT-01.1, REC., VISION, END, BIRD SAFE FRIT"/>
    <s v="Rec."/>
    <s v="Vision"/>
    <s v="Infill 1"/>
    <n v="0.875"/>
    <n v="0.875"/>
    <n v="1.1875"/>
    <n v="0.9375"/>
    <n v="72"/>
    <n v="1"/>
    <s v="GL-01A"/>
    <n v="10"/>
    <s v="TO-1116GLA01-10-6777"/>
    <n v="98.25"/>
    <m/>
    <m/>
    <n v="97.875"/>
    <n v="66.779296875"/>
    <n v="801.3515625"/>
    <s v="RELEASED"/>
    <s v="MATCHES"/>
    <x v="4"/>
    <x v="1"/>
  </r>
  <r>
    <x v="2"/>
    <n v="2"/>
    <n v="2"/>
    <n v="41"/>
    <s v="1116L-002-041"/>
    <s v="1116UA11017"/>
    <s v="WT-01.1"/>
    <s v="North "/>
    <n v="100"/>
    <n v="172"/>
    <s v="WT-01.1, REC., VISION, END, BIRD SAFE FRIT"/>
    <s v="Rec."/>
    <s v="Vision"/>
    <s v="Infill 2"/>
    <n v="0.875"/>
    <n v="0.875"/>
    <n v="0.9375"/>
    <n v="1.1875"/>
    <n v="100"/>
    <n v="3.3"/>
    <s v="GL-02A"/>
    <n v="10"/>
    <s v="TO-1116GLA02-10-4867"/>
    <n v="98.25"/>
    <m/>
    <m/>
    <n v="69.875"/>
    <n v="47.675130208333336"/>
    <n v="572.1015625"/>
    <s v="RELEASED"/>
    <s v="MATCHES"/>
    <x v="5"/>
    <x v="1"/>
  </r>
  <r>
    <x v="0"/>
    <n v="4"/>
    <n v="3"/>
    <n v="1"/>
    <s v="1116L-003-001"/>
    <n v="0"/>
    <s v="WT-07.1"/>
    <s v="South"/>
    <n v="90"/>
    <n v="265"/>
    <s v="WT-07.1, REC., VISION, BIRD SAFE UV"/>
    <s v="Rec."/>
    <s v="Vision"/>
    <s v="Infill 1 - Vision"/>
    <n v="0.875"/>
    <n v="0.875"/>
    <n v="0.9375"/>
    <n v="0.9375"/>
    <n v="157"/>
    <m/>
    <s v="GL-13A"/>
    <n v="10"/>
    <s v="TO-1116GLA13-10-6503"/>
    <n v="88.25"/>
    <m/>
    <m/>
    <n v="106.125"/>
    <n v="65.038411458333329"/>
    <n v="780.4609375"/>
    <s v="RELEASED"/>
    <s v="MATCHES"/>
    <x v="6"/>
    <x v="0"/>
  </r>
  <r>
    <x v="0"/>
    <n v="4"/>
    <n v="3"/>
    <n v="1"/>
    <s v="1116L-003-001"/>
    <n v="0"/>
    <s v="WT-07.1"/>
    <s v="South"/>
    <n v="90"/>
    <n v="265"/>
    <s v="WT-07.1, REC., VISION, BIRD SAFE UV"/>
    <s v="Rec."/>
    <s v="Vision"/>
    <s v="Infill 2 - Upper Spandrel"/>
    <n v="0.875"/>
    <n v="0.875"/>
    <n v="0.9375"/>
    <n v="0.9375"/>
    <n v="218.3125"/>
    <m/>
    <s v="GL-14A"/>
    <n v="10"/>
    <s v="TO-1116GLA14-10-2746"/>
    <n v="88.25"/>
    <m/>
    <m/>
    <n v="44.8125"/>
    <n v="27.463216145833332"/>
    <n v="329.55859375"/>
    <s v="RELEASED"/>
    <s v="MATCHES"/>
    <x v="7"/>
    <x v="0"/>
  </r>
  <r>
    <x v="0"/>
    <n v="4"/>
    <n v="3"/>
    <n v="2"/>
    <s v="1116L-003-002"/>
    <n v="0"/>
    <s v="WT-07.1"/>
    <s v="South"/>
    <n v="90"/>
    <n v="265"/>
    <s v="WT-07.1, REC., VISION, BIRD SAFE UV"/>
    <s v="Rec."/>
    <s v="Vision"/>
    <s v="Infill 1 - Vision"/>
    <n v="0.875"/>
    <n v="0.875"/>
    <n v="0.9375"/>
    <n v="0.9375"/>
    <n v="157"/>
    <m/>
    <s v="GL-13A"/>
    <n v="10"/>
    <s v="TO-1116GLA13-10-6503"/>
    <n v="88.25"/>
    <m/>
    <m/>
    <n v="106.125"/>
    <n v="65.038411458333329"/>
    <n v="780.4609375"/>
    <s v="NOT RELEASED"/>
    <s v="NOT CHECKED"/>
    <x v="6"/>
    <x v="0"/>
  </r>
  <r>
    <x v="0"/>
    <n v="4"/>
    <n v="3"/>
    <n v="2"/>
    <s v="1116L-003-002"/>
    <n v="0"/>
    <s v="WT-07.1"/>
    <s v="South"/>
    <n v="90"/>
    <n v="265"/>
    <s v="WT-07.1, REC., VISION, BIRD SAFE UV"/>
    <s v="Rec."/>
    <s v="Vision"/>
    <s v="Infill 2 - Upper Spandrel"/>
    <n v="0.875"/>
    <n v="0.875"/>
    <n v="0.9375"/>
    <n v="0.9375"/>
    <n v="218.3125"/>
    <m/>
    <s v="GL-14A"/>
    <n v="10"/>
    <s v="TO-1116GLA14-10-2746"/>
    <n v="88.25"/>
    <m/>
    <m/>
    <n v="44.8125"/>
    <n v="27.463216145833332"/>
    <n v="329.55859375"/>
    <s v="NOT RELEASED"/>
    <s v="NOT CHECKED"/>
    <x v="0"/>
    <x v="0"/>
  </r>
  <r>
    <x v="0"/>
    <n v="4"/>
    <n v="3"/>
    <n v="3"/>
    <s v="1116L-003-003"/>
    <n v="0"/>
    <s v="WT-07.1"/>
    <s v="South"/>
    <n v="90"/>
    <n v="265"/>
    <s v="WT-07.1, REC., VISION, BIRD SAFE UV"/>
    <s v="Rec."/>
    <s v="Vision"/>
    <s v="Infill 1 - Vision"/>
    <n v="0.875"/>
    <n v="0.875"/>
    <n v="0.9375"/>
    <n v="0.9375"/>
    <n v="157"/>
    <m/>
    <s v="GL-13A"/>
    <n v="10"/>
    <s v="TO-1116GLA13-10-6503"/>
    <n v="88.25"/>
    <m/>
    <m/>
    <n v="106.125"/>
    <n v="65.038411458333329"/>
    <n v="780.4609375"/>
    <s v="NOT RELEASED"/>
    <s v="NOT CHECKED"/>
    <x v="6"/>
    <x v="0"/>
  </r>
  <r>
    <x v="0"/>
    <n v="4"/>
    <n v="3"/>
    <n v="3"/>
    <s v="1116L-003-003"/>
    <n v="0"/>
    <s v="WT-07.1"/>
    <s v="South"/>
    <n v="90"/>
    <n v="265"/>
    <s v="WT-07.1, REC., VISION, BIRD SAFE UV"/>
    <s v="Rec."/>
    <s v="Vision"/>
    <s v="Infill 2 - Upper Spandrel"/>
    <n v="0.875"/>
    <n v="0.875"/>
    <n v="0.9375"/>
    <n v="0.9375"/>
    <n v="218.3125"/>
    <m/>
    <s v="GL-14A"/>
    <n v="10"/>
    <s v="TO-1116GLA14-10-2746"/>
    <n v="88.25"/>
    <m/>
    <m/>
    <n v="44.8125"/>
    <n v="27.463216145833332"/>
    <n v="329.55859375"/>
    <s v="NOT RELEASED"/>
    <s v="NOT CHECKED"/>
    <x v="0"/>
    <x v="0"/>
  </r>
  <r>
    <x v="0"/>
    <n v="4"/>
    <n v="3"/>
    <n v="4"/>
    <s v="1116L-003-004"/>
    <n v="0"/>
    <s v="WT-07.1"/>
    <s v="South"/>
    <n v="50"/>
    <n v="265"/>
    <s v="WT-07.1, REC., VISION, HEAVY, BIRD SAFE UV"/>
    <s v="Rec."/>
    <s v="Vision"/>
    <s v="Infill 1 - Vision"/>
    <n v="0.875"/>
    <n v="0.875"/>
    <n v="0.9375"/>
    <n v="0.9375"/>
    <n v="157"/>
    <m/>
    <s v="GL-13A"/>
    <n v="10"/>
    <s v="TO-1116GLA13-10-3655"/>
    <n v="48.25"/>
    <m/>
    <m/>
    <n v="106.125"/>
    <n v="35.559244791666664"/>
    <n v="426.7109375"/>
    <s v="NOT RELEASED"/>
    <s v="NOT CHECKED"/>
    <x v="0"/>
    <x v="0"/>
  </r>
  <r>
    <x v="0"/>
    <n v="4"/>
    <n v="3"/>
    <n v="4"/>
    <s v="1116L-003-004"/>
    <n v="0"/>
    <s v="WT-07.1"/>
    <s v="South"/>
    <n v="50"/>
    <n v="265"/>
    <s v="WT-07.1, REC., VISION, HEAVY, BIRD SAFE UV"/>
    <s v="Rec."/>
    <s v="Vision"/>
    <s v="Infill 2 - Upper Spandrel"/>
    <n v="0.875"/>
    <n v="0.875"/>
    <n v="0.9375"/>
    <n v="0.9375"/>
    <n v="218.3125"/>
    <m/>
    <s v="GL-14A"/>
    <n v="10"/>
    <s v="TO-1116GLA14-10-1501"/>
    <n v="48.25"/>
    <m/>
    <m/>
    <n v="44.8125"/>
    <n v="15.015299479166666"/>
    <n v="180.18359375"/>
    <s v="NOT RELEASED"/>
    <s v="NOT CHECKED"/>
    <x v="0"/>
    <x v="0"/>
  </r>
  <r>
    <x v="0"/>
    <n v="4"/>
    <n v="3"/>
    <n v="5"/>
    <s v="1116L-003-005"/>
    <n v="0"/>
    <s v="WT-07.1"/>
    <s v="Southwest"/>
    <n v="64.5"/>
    <n v="265"/>
    <s v="WT-07.1, REC., VISION, HEAVY, HEAVY, BIRD SAFE UV"/>
    <s v="Rec."/>
    <s v="Vision"/>
    <s v="Infill 1 - Vision"/>
    <n v="0.875"/>
    <n v="0.875"/>
    <n v="0.9375"/>
    <n v="0.9375"/>
    <n v="157"/>
    <m/>
    <s v="GL-13A"/>
    <n v="10"/>
    <s v="TO-1116GLA13-10-4624"/>
    <n v="62.75"/>
    <m/>
    <m/>
    <n v="106.125"/>
    <n v="46.245442708333336"/>
    <n v="554.9453125"/>
    <s v="NOT RELEASED"/>
    <s v="NOT CHECKED"/>
    <x v="0"/>
    <x v="0"/>
  </r>
  <r>
    <x v="0"/>
    <n v="4"/>
    <n v="3"/>
    <n v="5"/>
    <s v="1116L-003-005"/>
    <n v="0"/>
    <s v="WT-07.1"/>
    <s v="Southwest"/>
    <n v="64.5"/>
    <n v="265"/>
    <s v="WT-07.1, REC., VISION, HEAVY, HEAVY, BIRD SAFE UV"/>
    <s v="Rec."/>
    <s v="Vision"/>
    <s v="Infill 2 - Upper Spandrel"/>
    <n v="0.875"/>
    <n v="0.875"/>
    <n v="0.9375"/>
    <n v="0.9375"/>
    <n v="218.3125"/>
    <m/>
    <s v="GL-14A"/>
    <n v="10"/>
    <s v="TO-1116GLA14-10-2052"/>
    <n v="62.75"/>
    <m/>
    <m/>
    <n v="44.8125"/>
    <n v="19.527669270833332"/>
    <n v="234.33203125"/>
    <s v="NOT RELEASED"/>
    <s v="NOT CHECKED"/>
    <x v="0"/>
    <x v="0"/>
  </r>
  <r>
    <x v="0"/>
    <n v="4"/>
    <n v="3"/>
    <n v="6"/>
    <s v="1116L-003-006"/>
    <n v="0"/>
    <s v="WT-07.3"/>
    <s v="Southwest"/>
    <n v="93.764899999999997"/>
    <n v="265"/>
    <s v="WT-07.3, CURVED, VISION, HEAVY, HEAVY, BIRD SAFE UV"/>
    <s v="Curved"/>
    <s v="Vision"/>
    <s v="Infill 1 - Vision"/>
    <n v="0.89405000000000001"/>
    <n v="0.89405000000000001"/>
    <n v="0.9375"/>
    <n v="0.9375"/>
    <n v="157"/>
    <m/>
    <s v="GL-16Z"/>
    <n v="30"/>
    <s v="TO-1116GLZ16-30-6878"/>
    <m/>
    <n v="91.976799999999997"/>
    <n v="325"/>
    <n v="106.125"/>
    <n v="67.784985416666657"/>
    <n v="813.41982499999995"/>
    <s v="NOT RELEASED"/>
    <s v="NOT CHECKED"/>
    <x v="0"/>
    <x v="0"/>
  </r>
  <r>
    <x v="0"/>
    <n v="4"/>
    <n v="3"/>
    <n v="6"/>
    <s v="1116L-003-006"/>
    <n v="0"/>
    <s v="WT-07.3"/>
    <s v="Southwest"/>
    <n v="93.764899999999997"/>
    <n v="265"/>
    <s v="WT-07.3, CURVED, VISION, HEAVY, HEAVY, BIRD SAFE UV"/>
    <s v="Curved"/>
    <s v="Vision"/>
    <s v="Infill 2 - Upper Spandrel"/>
    <n v="0.89405000000000001"/>
    <n v="0.89405000000000001"/>
    <n v="0.9375"/>
    <n v="0.9375"/>
    <n v="218.3125"/>
    <m/>
    <s v="GL-18Z"/>
    <n v="30"/>
    <s v="TO-1116GLZ18-30-2962"/>
    <m/>
    <n v="91.976799999999997"/>
    <n v="325"/>
    <n v="44.8125"/>
    <n v="28.622988541666668"/>
    <n v="343.47586250000001"/>
    <s v="NOT RELEASED"/>
    <s v="NOT CHECKED"/>
    <x v="0"/>
    <x v="0"/>
  </r>
  <r>
    <x v="0"/>
    <n v="4"/>
    <n v="3"/>
    <n v="7"/>
    <s v="1116L-003-007"/>
    <n v="0"/>
    <s v="WT-07.3"/>
    <s v="Southwest"/>
    <n v="93.639399999999995"/>
    <n v="265"/>
    <s v="WT-07.3, CURVED, VISION, HEAVY, HEAVY, BIRD SAFE UV"/>
    <s v="Curved"/>
    <s v="Vision"/>
    <s v="Infill 1 - Vision"/>
    <n v="0.89405000000000001"/>
    <n v="0.89405000000000001"/>
    <n v="0.9375"/>
    <n v="0.9375"/>
    <n v="157"/>
    <s v="GL-16Z"/>
    <s v="GL-16Z"/>
    <n v="30"/>
    <s v="TO-1116GLZ16-30-6869"/>
    <m/>
    <n v="91.851299999999995"/>
    <n v="325"/>
    <n v="106.125"/>
    <n v="67.692494531250006"/>
    <n v="812.30993437500001"/>
    <s v="NOT RELEASED"/>
    <s v="NOT CHECKED"/>
    <x v="0"/>
    <x v="0"/>
  </r>
  <r>
    <x v="0"/>
    <n v="4"/>
    <n v="3"/>
    <n v="7"/>
    <s v="1116L-003-007"/>
    <n v="0"/>
    <s v="WT-07.3"/>
    <s v="Southwest"/>
    <n v="93.639399999999995"/>
    <n v="265"/>
    <s v="WT-07.3, CURVED, VISION, HEAVY, HEAVY, BIRD SAFE UV"/>
    <s v="Curved"/>
    <s v="Vision"/>
    <s v="Infill 2 - Upper Spandrel"/>
    <n v="0.89405000000000001"/>
    <n v="0.89405000000000001"/>
    <n v="0.9375"/>
    <n v="0.9375"/>
    <n v="218.3125"/>
    <s v="GL-18Z"/>
    <s v="GL-18Z"/>
    <n v="30"/>
    <s v="TO-1116GLZ18-30-2958"/>
    <m/>
    <n v="91.851299999999995"/>
    <n v="325"/>
    <n v="44.8125"/>
    <n v="28.583933203125"/>
    <n v="343.00719843749999"/>
    <s v="NOT RELEASED"/>
    <s v="NOT CHECKED"/>
    <x v="0"/>
    <x v="0"/>
  </r>
  <r>
    <x v="0"/>
    <n v="4"/>
    <n v="3"/>
    <n v="8"/>
    <s v="1116L-003-008"/>
    <n v="0"/>
    <s v="WT-05.1"/>
    <s v="West"/>
    <n v="90"/>
    <n v="265"/>
    <s v="WT-05.1, REC., VISION, TRANSITION COPING, HEAVY, HEAVY, BIRD SAFE UV"/>
    <s v="Rec."/>
    <s v="Vision"/>
    <s v="Infill 1 - Vision"/>
    <n v="0.875"/>
    <n v="0.875"/>
    <n v="0.9375"/>
    <n v="0.9375"/>
    <n v="155.74349999999998"/>
    <m/>
    <s v="GL-13B"/>
    <n v="42"/>
    <s v="TO-1116GLB13-42-6680"/>
    <n v="88.25"/>
    <m/>
    <m/>
    <n v="107.38150000000002"/>
    <n v="65.808453993055565"/>
    <n v="789.70144791666678"/>
    <s v="NOT RELEASED"/>
    <s v="NOT CHECKED"/>
    <x v="0"/>
    <x v="0"/>
  </r>
  <r>
    <x v="0"/>
    <n v="4"/>
    <n v="3"/>
    <n v="8"/>
    <s v="1116L-003-008"/>
    <n v="0"/>
    <s v="WT-05.1"/>
    <s v="West"/>
    <n v="90"/>
    <n v="265"/>
    <s v="WT-05.1, REC., VISION, TRANSITION COPING, HEAVY, HEAVY, BIRD SAFE UV"/>
    <s v="Rec."/>
    <s v="Vision"/>
    <s v="Infill 2 - Upper Spandrel"/>
    <n v="0.875"/>
    <n v="0.875"/>
    <n v="0.9375"/>
    <n v="0.9375"/>
    <n v="218.3125"/>
    <m/>
    <s v="GL-14A"/>
    <n v="10"/>
    <s v="TO-1116GLA14-10-2746"/>
    <n v="88.25"/>
    <m/>
    <m/>
    <n v="44.8125"/>
    <n v="27.463216145833332"/>
    <n v="329.55859375"/>
    <s v="NOT RELEASED"/>
    <s v="NOT CHECKED"/>
    <x v="0"/>
    <x v="0"/>
  </r>
  <r>
    <x v="0"/>
    <n v="4"/>
    <n v="3"/>
    <n v="9"/>
    <s v="1116L-003-009"/>
    <n v="0"/>
    <s v="WT-07.2"/>
    <s v="West"/>
    <n v="90"/>
    <n v="265"/>
    <s v="WT-07.2, REC., VISION, TRANSITION COPING, HEAVY, HEAVY, BIRD SAFE UV"/>
    <s v="Rec."/>
    <s v="Vision"/>
    <s v="Infill 1 - Vision"/>
    <n v="0.875"/>
    <n v="0.875"/>
    <n v="0.9375"/>
    <n v="0.9375"/>
    <n v="154.48660000000001"/>
    <m/>
    <s v="GL-13B"/>
    <n v="42"/>
    <s v="TO-1116GLB13-42-6757"/>
    <n v="88.25"/>
    <m/>
    <m/>
    <n v="108.63839999999999"/>
    <n v="66.578741666666659"/>
    <n v="798.94489999999996"/>
    <s v="NOT RELEASED"/>
    <s v="NOT CHECKED"/>
    <x v="0"/>
    <x v="0"/>
  </r>
  <r>
    <x v="0"/>
    <n v="4"/>
    <n v="3"/>
    <n v="9"/>
    <s v="1116L-003-009"/>
    <n v="0"/>
    <s v="WT-07.2"/>
    <s v="West"/>
    <n v="90"/>
    <n v="265"/>
    <s v="WT-07.2, REC., VISION, TRANSITION COPING, HEAVY, HEAVY, BIRD SAFE UV"/>
    <s v="Rec."/>
    <s v="Vision"/>
    <s v="Infill 2 - Upper Spandrel"/>
    <n v="0.875"/>
    <n v="0.875"/>
    <n v="0.9375"/>
    <n v="0.9375"/>
    <n v="218.3125"/>
    <m/>
    <s v="GL-14A"/>
    <n v="10"/>
    <s v="TO-1116GLA14-10-2746"/>
    <n v="88.25"/>
    <m/>
    <m/>
    <n v="44.8125"/>
    <n v="27.463216145833332"/>
    <n v="329.55859375"/>
    <s v="NOT RELEASED"/>
    <s v="NOT CHECKED"/>
    <x v="0"/>
    <x v="0"/>
  </r>
  <r>
    <x v="0"/>
    <n v="4"/>
    <n v="3"/>
    <n v="10"/>
    <s v="1116L-003-010"/>
    <n v="0"/>
    <s v="WT-07.2"/>
    <s v="West"/>
    <n v="90"/>
    <n v="265"/>
    <s v="WT-07.2, REC., VISION, TRANSITION COPING, HEAVY, HEAVY, BIRD SAFE UV"/>
    <s v="Rec."/>
    <s v="Vision"/>
    <s v="Infill 1 - Vision"/>
    <n v="0.875"/>
    <n v="0.875"/>
    <n v="0.9375"/>
    <n v="0.9375"/>
    <n v="153.23009999999999"/>
    <m/>
    <s v="GL-13B"/>
    <n v="42"/>
    <s v="TO-1116GLB13-42-6734"/>
    <n v="88.25"/>
    <m/>
    <m/>
    <n v="109.89490000000001"/>
    <n v="67.348784201388895"/>
    <n v="808.18541041666674"/>
    <s v="NOT RELEASED"/>
    <s v="NOT CHECKED"/>
    <x v="0"/>
    <x v="0"/>
  </r>
  <r>
    <x v="0"/>
    <n v="4"/>
    <n v="3"/>
    <n v="10"/>
    <s v="1116L-003-010"/>
    <n v="0"/>
    <s v="WT-07.2"/>
    <s v="West"/>
    <n v="90"/>
    <n v="265"/>
    <s v="WT-07.2, REC., VISION, TRANSITION COPING, HEAVY, HEAVY, BIRD SAFE UV"/>
    <s v="Rec."/>
    <s v="Vision"/>
    <s v="Infill 2 - Upper Spandrel"/>
    <n v="0.875"/>
    <n v="0.875"/>
    <n v="0.9375"/>
    <n v="0.9375"/>
    <n v="218.3125"/>
    <m/>
    <s v="GL-14A"/>
    <n v="10"/>
    <s v="TO-1116GLA14-10-2746"/>
    <n v="88.25"/>
    <m/>
    <m/>
    <n v="44.8125"/>
    <n v="27.463216145833332"/>
    <n v="329.55859375"/>
    <s v="NOT RELEASED"/>
    <s v="NOT CHECKED"/>
    <x v="0"/>
    <x v="0"/>
  </r>
  <r>
    <x v="0"/>
    <n v="4"/>
    <n v="3"/>
    <n v="11"/>
    <s v="1116L-003-011"/>
    <n v="0"/>
    <s v="WT-07.2"/>
    <s v="West"/>
    <n v="90"/>
    <n v="265"/>
    <s v="WT-07.2, REC., VISION, TRANSITION COPING, HEAVY, BIRD SAFE UV"/>
    <s v="Rec."/>
    <s v="Vision"/>
    <s v="Infill 1 - Vision"/>
    <n v="0.875"/>
    <n v="0.875"/>
    <n v="0.9375"/>
    <n v="0.9375"/>
    <n v="151.97319999999999"/>
    <m/>
    <s v="GL-13B"/>
    <n v="42"/>
    <s v="TO-1116GLB13-42-6811"/>
    <n v="88.25"/>
    <m/>
    <m/>
    <n v="111.15180000000001"/>
    <n v="68.119071875000003"/>
    <n v="817.42886250000004"/>
    <s v="NOT RELEASED"/>
    <s v="NOT CHECKED"/>
    <x v="0"/>
    <x v="0"/>
  </r>
  <r>
    <x v="0"/>
    <n v="4"/>
    <n v="3"/>
    <n v="11"/>
    <s v="1116L-003-011"/>
    <n v="0"/>
    <s v="WT-07.2"/>
    <s v="West"/>
    <n v="90"/>
    <n v="265"/>
    <s v="WT-07.2, REC., VISION, TRANSITION COPING, HEAVY, BIRD SAFE UV"/>
    <s v="Rec."/>
    <s v="Vision"/>
    <s v="Infill 2 - Upper Spandrel"/>
    <n v="0.875"/>
    <n v="0.875"/>
    <n v="0.9375"/>
    <n v="0.9375"/>
    <n v="218.3125"/>
    <m/>
    <s v="GL-14A"/>
    <n v="10"/>
    <s v="TO-1116GLA14-10-2746"/>
    <n v="88.25"/>
    <m/>
    <m/>
    <n v="44.8125"/>
    <n v="27.463216145833332"/>
    <n v="329.55859375"/>
    <s v="NOT RELEASED"/>
    <s v="NOT CHECKED"/>
    <x v="0"/>
    <x v="0"/>
  </r>
  <r>
    <x v="0"/>
    <n v="4"/>
    <n v="3"/>
    <n v="12"/>
    <s v="1116L-003-012"/>
    <n v="0"/>
    <s v="WT-07.2"/>
    <s v="West"/>
    <n v="90"/>
    <n v="265"/>
    <s v="WT-07.2, REC., VISION, TRANSITION COPING, BIRD SAFE UV"/>
    <s v="Rec."/>
    <s v="Vision"/>
    <s v="Infill 1 - Vision"/>
    <n v="0.875"/>
    <n v="0.875"/>
    <n v="0.9375"/>
    <n v="0.9375"/>
    <n v="150.7165"/>
    <m/>
    <s v="GL-13B"/>
    <n v="42"/>
    <s v="TO-1116GLB13-42-6988"/>
    <n v="88.25"/>
    <m/>
    <m/>
    <n v="112.4085"/>
    <n v="68.889236979166668"/>
    <n v="826.67084375000002"/>
    <s v="NOT RELEASED"/>
    <s v="NOT CHECKED"/>
    <x v="0"/>
    <x v="0"/>
  </r>
  <r>
    <x v="0"/>
    <n v="4"/>
    <n v="3"/>
    <n v="12"/>
    <s v="1116L-003-012"/>
    <n v="0"/>
    <s v="WT-07.2"/>
    <s v="West"/>
    <n v="90"/>
    <n v="265"/>
    <s v="WT-07.2, REC., VISION, TRANSITION COPING, BIRD SAFE UV"/>
    <s v="Rec."/>
    <s v="Vision"/>
    <s v="Infill 2 - Upper Spandrel"/>
    <n v="0.875"/>
    <n v="0.875"/>
    <n v="0.9375"/>
    <n v="0.9375"/>
    <n v="218.3125"/>
    <m/>
    <s v="GL-14A"/>
    <n v="10"/>
    <s v="TO-1116GLA14-10-2746"/>
    <n v="88.25"/>
    <m/>
    <m/>
    <n v="44.8125"/>
    <n v="27.463216145833332"/>
    <n v="329.55859375"/>
    <s v="NOT RELEASED"/>
    <s v="NOT CHECKED"/>
    <x v="0"/>
    <x v="0"/>
  </r>
  <r>
    <x v="0"/>
    <n v="4"/>
    <n v="3"/>
    <n v="13"/>
    <s v="1116L-003-013"/>
    <n v="0"/>
    <s v="WT-07.2"/>
    <s v="West"/>
    <n v="90"/>
    <n v="265"/>
    <s v="WT-07.2, REC., VISION, COPING, BIRD SAFE UV"/>
    <s v="Rec."/>
    <s v="Vision"/>
    <s v="Infill 1 - Vision"/>
    <n v="0.875"/>
    <n v="0.875"/>
    <n v="0.9375"/>
    <n v="0.9375"/>
    <n v="149.4599"/>
    <m/>
    <s v="GL-13B"/>
    <n v="42"/>
    <s v="TO-1116GLB13-42-7065"/>
    <n v="88.25"/>
    <m/>
    <m/>
    <n v="113.6651"/>
    <n v="69.659340798611112"/>
    <n v="835.91208958333334"/>
    <s v="NOT RELEASED"/>
    <s v="NOT CHECKED"/>
    <x v="0"/>
    <x v="0"/>
  </r>
  <r>
    <x v="0"/>
    <n v="4"/>
    <n v="3"/>
    <n v="13"/>
    <s v="1116L-003-013"/>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4"/>
    <s v="1116L-003-014"/>
    <n v="0"/>
    <s v="WT-07.2"/>
    <s v="West"/>
    <n v="90"/>
    <n v="265"/>
    <s v="WT-07.2, REC., VISION, COPING, BIRD SAFE UV"/>
    <s v="Rec."/>
    <s v="Vision"/>
    <s v="Infill 1 - Vision"/>
    <n v="0.875"/>
    <n v="0.875"/>
    <n v="0.9375"/>
    <n v="0.9375"/>
    <n v="148.20310000000001"/>
    <m/>
    <s v="GL-13B"/>
    <n v="42"/>
    <s v="TO-1116GLB13-42-7042"/>
    <n v="88.25"/>
    <m/>
    <m/>
    <n v="114.92189999999999"/>
    <n v="70.429567187499998"/>
    <n v="845.15480624999998"/>
    <s v="NOT RELEASED"/>
    <s v="NOT CHECKED"/>
    <x v="0"/>
    <x v="0"/>
  </r>
  <r>
    <x v="0"/>
    <n v="4"/>
    <n v="3"/>
    <n v="14"/>
    <s v="1116L-003-014"/>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5"/>
    <s v="1116L-003-015"/>
    <n v="0"/>
    <s v="WT-07.2"/>
    <s v="West"/>
    <n v="90"/>
    <n v="265"/>
    <s v="WT-07.2, REC., VISION, COPING, BIRD SAFE UV"/>
    <s v="Rec."/>
    <s v="Vision"/>
    <s v="Infill 1 - Vision"/>
    <n v="0.875"/>
    <n v="0.875"/>
    <n v="0.9375"/>
    <n v="0.9375"/>
    <n v="146.94639999999998"/>
    <m/>
    <s v="GL-13B"/>
    <n v="42"/>
    <s v="TO-1116GLB13-42-7119"/>
    <n v="88.25"/>
    <m/>
    <m/>
    <n v="116.17860000000002"/>
    <n v="71.199732291666677"/>
    <n v="854.39678750000007"/>
    <s v="NOT RELEASED"/>
    <s v="NOT CHECKED"/>
    <x v="0"/>
    <x v="0"/>
  </r>
  <r>
    <x v="0"/>
    <n v="4"/>
    <n v="3"/>
    <n v="15"/>
    <s v="1116L-003-015"/>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6"/>
    <s v="1116L-003-016"/>
    <n v="0"/>
    <s v="WT-07.2"/>
    <s v="West"/>
    <n v="90"/>
    <n v="265"/>
    <s v="WT-07.2, REC., VISION, COPING, BIRD SAFE UV"/>
    <s v="Rec."/>
    <s v="Vision"/>
    <s v="Infill 1 - Vision"/>
    <n v="0.875"/>
    <n v="0.875"/>
    <n v="0.9375"/>
    <n v="0.9375"/>
    <n v="145.68959999999998"/>
    <m/>
    <s v="GL-13B"/>
    <n v="42"/>
    <s v="TO-1116GLB13-42-7296"/>
    <n v="88.25"/>
    <m/>
    <m/>
    <n v="117.43540000000002"/>
    <n v="71.969958680555564"/>
    <n v="863.63950416666671"/>
    <s v="NOT RELEASED"/>
    <s v="NOT CHECKED"/>
    <x v="0"/>
    <x v="0"/>
  </r>
  <r>
    <x v="0"/>
    <n v="4"/>
    <n v="3"/>
    <n v="16"/>
    <s v="1116L-003-016"/>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7"/>
    <s v="1116L-003-017"/>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17"/>
    <s v="1116L-003-017"/>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7"/>
    <s v="1116L-003-017"/>
    <n v="0"/>
    <s v="WT-07.2"/>
    <s v="West"/>
    <n v="90"/>
    <n v="265"/>
    <s v="WT-07.2, REC., VISION, COPING, BIRD SAFE UV"/>
    <s v="Rec."/>
    <s v="Vision"/>
    <s v="Infill 3 - Lower Spandrel"/>
    <n v="0.875"/>
    <n v="0.875"/>
    <n v="0.9375"/>
    <n v="0.9375"/>
    <n v="252.18299999999999"/>
    <m/>
    <s v="GL-14A"/>
    <n v="42"/>
    <s v="TO-1116GLA14-42-705"/>
    <n v="88.25"/>
    <m/>
    <m/>
    <n v="10.942000000000007"/>
    <n v="6.7057743055555603"/>
    <n v="80.46929166666672"/>
    <s v="NOT RELEASED"/>
    <s v="NOT CHECKED"/>
    <x v="0"/>
    <x v="0"/>
  </r>
  <r>
    <x v="0"/>
    <n v="4"/>
    <n v="3"/>
    <n v="18"/>
    <s v="1116L-003-018"/>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18"/>
    <s v="1116L-003-018"/>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8"/>
    <s v="1116L-003-018"/>
    <n v="0"/>
    <s v="WT-07.2"/>
    <s v="West"/>
    <n v="90"/>
    <n v="265"/>
    <s v="WT-07.2, REC., VISION, COPING, BIRD SAFE UV"/>
    <s v="Rec."/>
    <s v="Vision"/>
    <s v="Infill 3 - Lower Spandrel"/>
    <n v="0.875"/>
    <n v="0.875"/>
    <n v="0.9375"/>
    <n v="0.9375"/>
    <n v="250.92609999999999"/>
    <m/>
    <s v="GL-14A"/>
    <n v="42"/>
    <s v="TO-1116GLA14-42-776"/>
    <n v="88.25"/>
    <m/>
    <m/>
    <n v="12.198900000000009"/>
    <n v="7.4760619791666727"/>
    <n v="89.712743750000072"/>
    <s v="NOT RELEASED"/>
    <s v="NOT CHECKED"/>
    <x v="0"/>
    <x v="0"/>
  </r>
  <r>
    <x v="0"/>
    <n v="4"/>
    <n v="3"/>
    <n v="19"/>
    <s v="1116L-003-019"/>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19"/>
    <s v="1116L-003-019"/>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9"/>
    <s v="1116L-003-019"/>
    <n v="0"/>
    <s v="WT-07.2"/>
    <s v="West"/>
    <n v="90"/>
    <n v="265"/>
    <s v="WT-07.2, REC., VISION, COPING, BIRD SAFE UV"/>
    <s v="Rec."/>
    <s v="Vision"/>
    <s v="Infill 3 - Lower Spandrel"/>
    <n v="0.875"/>
    <n v="0.875"/>
    <n v="0.9375"/>
    <n v="0.9375"/>
    <n v="249.6696"/>
    <m/>
    <s v="GL-14A"/>
    <n v="42"/>
    <s v="TO-1116GLA14-42-846"/>
    <n v="88.25"/>
    <m/>
    <m/>
    <n v="13.455399999999997"/>
    <n v="8.2461045138888878"/>
    <n v="98.953254166666653"/>
    <s v="NOT RELEASED"/>
    <s v="NOT CHECKED"/>
    <x v="0"/>
    <x v="0"/>
  </r>
  <r>
    <x v="0"/>
    <n v="4"/>
    <n v="3"/>
    <n v="20"/>
    <s v="1116L-003-020"/>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0"/>
    <s v="1116L-003-020"/>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0"/>
    <s v="1116L-003-020"/>
    <n v="0"/>
    <s v="WT-07.2"/>
    <s v="West"/>
    <n v="90"/>
    <n v="265"/>
    <s v="WT-07.2, REC., VISION, COPING, BIRD SAFE UV"/>
    <s v="Rec."/>
    <s v="Vision"/>
    <s v="Infill 3 - Lower Spandrel"/>
    <n v="0.875"/>
    <n v="0.875"/>
    <n v="0.9375"/>
    <n v="0.9375"/>
    <n v="248.4127"/>
    <m/>
    <s v="GL-14A"/>
    <n v="42"/>
    <s v="TO-1116GLA14-42-916"/>
    <n v="88.25"/>
    <m/>
    <m/>
    <n v="14.712299999999999"/>
    <n v="9.0163921874999993"/>
    <n v="108.19670624999999"/>
    <s v="NOT RELEASED"/>
    <s v="NOT CHECKED"/>
    <x v="0"/>
    <x v="0"/>
  </r>
  <r>
    <x v="0"/>
    <n v="4"/>
    <n v="3"/>
    <n v="21"/>
    <s v="1116L-003-021"/>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1"/>
    <s v="1116L-003-021"/>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1"/>
    <s v="1116L-003-021"/>
    <n v="0"/>
    <s v="WT-07.2"/>
    <s v="West"/>
    <n v="90"/>
    <n v="265"/>
    <s v="WT-07.2, REC., VISION, COPING, BIRD SAFE UV"/>
    <s v="Rec."/>
    <s v="Vision"/>
    <s v="Infill 3 - Lower Spandrel"/>
    <n v="0.875"/>
    <n v="0.875"/>
    <n v="0.9375"/>
    <n v="0.9375"/>
    <n v="247.15600000000001"/>
    <m/>
    <s v="GL-14A"/>
    <n v="42"/>
    <s v="TO-1116GLA14-42-1086"/>
    <n v="88.25"/>
    <m/>
    <m/>
    <n v="15.968999999999994"/>
    <n v="9.7865572916666626"/>
    <n v="117.43868749999996"/>
    <s v="NOT RELEASED"/>
    <s v="NOT CHECKED"/>
    <x v="0"/>
    <x v="0"/>
  </r>
  <r>
    <x v="0"/>
    <n v="4"/>
    <n v="3"/>
    <n v="22"/>
    <s v="1116L-003-022"/>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2"/>
    <s v="1116L-003-022"/>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2"/>
    <s v="1116L-003-022"/>
    <n v="0"/>
    <s v="WT-07.2"/>
    <s v="West"/>
    <n v="90"/>
    <n v="265"/>
    <s v="WT-07.2, REC., VISION, COPING, BIRD SAFE UV"/>
    <s v="Rec."/>
    <s v="Vision"/>
    <s v="Infill 3 - Lower Spandrel"/>
    <n v="0.875"/>
    <n v="0.875"/>
    <n v="0.9375"/>
    <n v="0.9375"/>
    <n v="245.8724"/>
    <m/>
    <s v="GL-14A"/>
    <n v="42"/>
    <s v="TO-1116GLA14-42-1157"/>
    <n v="88.25"/>
    <m/>
    <m/>
    <n v="17.252600000000001"/>
    <n v="10.573207986111111"/>
    <n v="126.87849583333333"/>
    <s v="NOT RELEASED"/>
    <s v="NOT CHECKED"/>
    <x v="0"/>
    <x v="0"/>
  </r>
  <r>
    <x v="0"/>
    <n v="4"/>
    <n v="3"/>
    <n v="23"/>
    <s v="1116L-003-023"/>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3"/>
    <s v="1116L-003-023"/>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3"/>
    <s v="1116L-003-023"/>
    <n v="0"/>
    <s v="WT-07.2"/>
    <s v="West"/>
    <n v="90"/>
    <n v="265"/>
    <s v="WT-07.2, REC., VISION, COPING, BIRD SAFE UV"/>
    <s v="Rec."/>
    <s v="Vision"/>
    <s v="Infill 3 - Lower Spandrel"/>
    <n v="0.875"/>
    <n v="0.875"/>
    <n v="0.9375"/>
    <n v="0.9375"/>
    <n v="244.64249999999998"/>
    <m/>
    <s v="GL-14A"/>
    <n v="42"/>
    <s v="TO-1116GLA14-42-1132"/>
    <n v="88.25"/>
    <m/>
    <m/>
    <n v="18.482500000000016"/>
    <n v="11.326948784722232"/>
    <n v="135.92338541666678"/>
    <s v="NOT RELEASED"/>
    <s v="NOT CHECKED"/>
    <x v="0"/>
    <x v="0"/>
  </r>
  <r>
    <x v="0"/>
    <n v="4"/>
    <n v="3"/>
    <n v="24"/>
    <s v="1116L-003-024"/>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4"/>
    <s v="1116L-003-024"/>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4"/>
    <s v="1116L-003-024"/>
    <n v="0"/>
    <s v="WT-07.2"/>
    <s v="West"/>
    <n v="90"/>
    <n v="265"/>
    <s v="WT-07.2, REC., VISION, COPING, BIRD SAFE UV"/>
    <s v="Rec."/>
    <s v="Vision"/>
    <s v="Infill 3 - Lower Spandrel"/>
    <n v="0.875"/>
    <n v="0.875"/>
    <n v="0.9375"/>
    <n v="0.9375"/>
    <n v="243.3862"/>
    <m/>
    <s v="GL-14A"/>
    <n v="42"/>
    <s v="TO-1116GLA14-42-1209"/>
    <n v="88.25"/>
    <m/>
    <m/>
    <n v="19.738799999999998"/>
    <n v="12.096868749999999"/>
    <n v="145.16242499999998"/>
    <s v="NOT RELEASED"/>
    <s v="NOT CHECKED"/>
    <x v="0"/>
    <x v="0"/>
  </r>
  <r>
    <x v="0"/>
    <n v="4"/>
    <n v="3"/>
    <n v="25"/>
    <s v="1116L-003-025"/>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5"/>
    <s v="1116L-003-025"/>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5"/>
    <s v="1116L-003-025"/>
    <n v="0"/>
    <s v="WT-07.2"/>
    <s v="West"/>
    <n v="90"/>
    <n v="265"/>
    <s v="WT-07.2, REC., VISION, COPING, BIRD SAFE UV"/>
    <s v="Rec."/>
    <s v="Vision"/>
    <s v="Infill 3 - Lower Spandrel"/>
    <n v="0.875"/>
    <n v="0.875"/>
    <n v="0.9375"/>
    <n v="0.9375"/>
    <n v="242.12909999999999"/>
    <m/>
    <s v="GL-14A"/>
    <n v="42"/>
    <s v="TO-1116GLA14-42-1386"/>
    <n v="88.25"/>
    <m/>
    <m/>
    <n v="20.995900000000006"/>
    <n v="12.867278993055558"/>
    <n v="154.40734791666671"/>
    <s v="NOT RELEASED"/>
    <s v="NOT CHECKED"/>
    <x v="0"/>
    <x v="0"/>
  </r>
  <r>
    <x v="0"/>
    <n v="4"/>
    <n v="3"/>
    <n v="26"/>
    <s v="1116L-003-026"/>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6"/>
    <s v="1116L-003-026"/>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6"/>
    <s v="1116L-003-026"/>
    <n v="0"/>
    <s v="WT-07.2"/>
    <s v="West"/>
    <n v="90"/>
    <n v="265"/>
    <s v="WT-07.2, REC., VISION, COPING, BIRD SAFE UV"/>
    <s v="Rec."/>
    <s v="Vision"/>
    <s v="Infill 3 - Lower Spandrel"/>
    <n v="0.875"/>
    <n v="0.875"/>
    <n v="0.9375"/>
    <n v="0.9375"/>
    <n v="240.8724"/>
    <m/>
    <s v="GL-14A"/>
    <n v="42"/>
    <s v="TO-1116GLA14-42-1463"/>
    <n v="88.25"/>
    <m/>
    <m/>
    <n v="22.252600000000001"/>
    <n v="13.637444097222222"/>
    <n v="163.64932916666666"/>
    <s v="NOT RELEASED"/>
    <s v="NOT CHECKED"/>
    <x v="0"/>
    <x v="0"/>
  </r>
  <r>
    <x v="0"/>
    <n v="4"/>
    <n v="3"/>
    <n v="27"/>
    <s v="1116L-003-027"/>
    <n v="0"/>
    <s v="WT-07.3"/>
    <s v="West"/>
    <n v="115.81100000000001"/>
    <n v="265"/>
    <s v="WT-07.3, CURVED, VISION, COPING, BIRD SAFE UV"/>
    <s v="Curved"/>
    <s v="Vision"/>
    <s v="Infill 1 - Vision"/>
    <n v="0.81294999999999995"/>
    <n v="0.81294999999999995"/>
    <n v="0.9375"/>
    <n v="0.9375"/>
    <n v="157.25"/>
    <m/>
    <s v="GL-16B"/>
    <n v="30"/>
    <s v="TO-1116GLB16-30-845"/>
    <m/>
    <n v="114.18510000000001"/>
    <n v="325"/>
    <n v="105.875"/>
    <n v="83.95380182291666"/>
    <n v="1007.4456218749999"/>
    <s v="NOT RELEASED"/>
    <s v="NOT CHECKED"/>
    <x v="0"/>
    <x v="0"/>
  </r>
  <r>
    <x v="0"/>
    <n v="4"/>
    <n v="3"/>
    <n v="27"/>
    <s v="1116L-003-027"/>
    <n v="0"/>
    <s v="WT-07.3"/>
    <s v="West"/>
    <n v="115.81100000000001"/>
    <n v="265"/>
    <s v="WT-07.3, CURVED, VISION, COPING, BIRD SAFE UV"/>
    <s v="Curved"/>
    <s v="Vision"/>
    <s v="Infill 2 - Upper Spandrel"/>
    <n v="0.81294999999999995"/>
    <n v="0.81294999999999995"/>
    <n v="0.9375"/>
    <n v="0.9375"/>
    <n v="218.3125"/>
    <m/>
    <s v="GL-18Z"/>
    <n v="30"/>
    <s v="TO-1116GLZ18-30-3653"/>
    <m/>
    <n v="114.18510000000001"/>
    <n v="325"/>
    <n v="44.8125"/>
    <n v="35.534165234375003"/>
    <n v="426.40998281250006"/>
    <s v="NOT RELEASED"/>
    <s v="NOT CHECKED"/>
    <x v="0"/>
    <x v="0"/>
  </r>
  <r>
    <x v="0"/>
    <n v="4"/>
    <n v="3"/>
    <n v="27"/>
    <s v="1116L-003-027"/>
    <n v="0"/>
    <s v="WT-07.3"/>
    <s v="West"/>
    <n v="115.81100000000001"/>
    <n v="265"/>
    <s v="WT-07.3, CURVED, VISION, COPING, BIRD SAFE UV"/>
    <s v="Curved"/>
    <s v="Vision"/>
    <s v="Infill 3 - Lower Spandrel"/>
    <n v="0.81294999999999995"/>
    <n v="0.81294999999999995"/>
    <n v="0.9375"/>
    <n v="0.9375"/>
    <n v="240.8723"/>
    <m/>
    <s v="GL-18Z"/>
    <n v="30"/>
    <s v="TO-1116GLZ18-30-184"/>
    <m/>
    <n v="114.18510000000001"/>
    <n v="325"/>
    <n v="22.252700000000004"/>
    <n v="17.645324824791672"/>
    <n v="211.74389789750006"/>
    <s v="NOT RELEASED"/>
    <s v="NOT CHECKED"/>
    <x v="0"/>
    <x v="0"/>
  </r>
  <r>
    <x v="0"/>
    <n v="4"/>
    <n v="3"/>
    <n v="28"/>
    <s v="1116L-003-028"/>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8"/>
    <s v="1116L-003-028"/>
    <n v="0"/>
    <s v="WT-07.2"/>
    <s v="West"/>
    <n v="90"/>
    <n v="265"/>
    <s v="WT-07.2, REC., VISION, COPING, BIRD SAFE UV"/>
    <s v="Rec."/>
    <s v="Vision"/>
    <s v="Infill 2 - Upper Spandrel"/>
    <n v="0.875"/>
    <n v="0.875"/>
    <n v="0.9375"/>
    <n v="0.9375"/>
    <n v="214.1695"/>
    <m/>
    <s v="GL-14A"/>
    <n v="40"/>
    <s v="TO-1116GLA14-40-3000"/>
    <n v="88.25"/>
    <m/>
    <m/>
    <n v="48.955500000000001"/>
    <n v="30.002242187499998"/>
    <n v="360.02690624999997"/>
    <s v="NOT RELEASED"/>
    <s v="NOT CHECKED"/>
    <x v="0"/>
    <x v="0"/>
  </r>
  <r>
    <x v="0"/>
    <n v="4"/>
    <n v="3"/>
    <n v="28"/>
    <s v="1116L-003-028"/>
    <n v="0"/>
    <s v="WT-07.2"/>
    <s v="West"/>
    <n v="90"/>
    <n v="265"/>
    <s v="WT-07.2, REC., VISION, COPING, BIRD SAFE UV"/>
    <s v="Rec."/>
    <s v="Vision"/>
    <s v="Infill 3 - Lower Spandrel"/>
    <n v="0.875"/>
    <n v="0.875"/>
    <n v="0.9375"/>
    <n v="0.9375"/>
    <n v="235.39359999999999"/>
    <m/>
    <s v="GL-14A"/>
    <n v="42"/>
    <s v="TO-1116GLA14-42-1799"/>
    <n v="88.25"/>
    <m/>
    <m/>
    <n v="27.731400000000008"/>
    <n v="16.995111458333341"/>
    <n v="203.94133750000009"/>
    <s v="NOT RELEASED"/>
    <s v="NOT CHECKED"/>
    <x v="0"/>
    <x v="0"/>
  </r>
  <r>
    <x v="0"/>
    <n v="4"/>
    <n v="3"/>
    <n v="29"/>
    <s v="1116L-003-029"/>
    <n v="0"/>
    <s v="WT-07.2"/>
    <s v="West"/>
    <n v="90"/>
    <n v="265"/>
    <s v="WT-07.2, REC., VISION, COPING, BIRD SAFE UV, REMOVABLE ADJACENT"/>
    <s v="Rec."/>
    <s v="Vision"/>
    <s v="Infill 1 - Vision"/>
    <n v="0.875"/>
    <n v="0.875"/>
    <n v="0.9375"/>
    <n v="0.9375"/>
    <n v="157.25"/>
    <m/>
    <s v="GL-13A"/>
    <n v="10"/>
    <s v="TO-1116GLA13-10-6588"/>
    <n v="88.25"/>
    <m/>
    <m/>
    <n v="105.875"/>
    <n v="64.885199652777771"/>
    <n v="778.62239583333326"/>
    <s v="NOT RELEASED"/>
    <s v="NOT CHECKED"/>
    <x v="0"/>
    <x v="0"/>
  </r>
  <r>
    <x v="0"/>
    <n v="4"/>
    <n v="3"/>
    <n v="29"/>
    <s v="1116L-003-029"/>
    <n v="0"/>
    <s v="WT-07.2"/>
    <s v="West"/>
    <n v="90"/>
    <n v="265"/>
    <s v="WT-07.2, REC., VISION, COPING, BIRD SAFE UV, REMOVABLE ADJACENT"/>
    <s v="Rec."/>
    <s v="Vision"/>
    <s v="Infill 2 - Upper Spandrel"/>
    <n v="0.875"/>
    <n v="0.875"/>
    <n v="0.9375"/>
    <n v="0.9375"/>
    <n v="210.0153"/>
    <m/>
    <s v="GL-14A"/>
    <n v="40"/>
    <s v="TO-1116GLA14-40-3354"/>
    <n v="88.25"/>
    <m/>
    <m/>
    <n v="53.109700000000004"/>
    <n v="32.548132118055563"/>
    <n v="390.57758541666675"/>
    <s v="NOT RELEASED"/>
    <s v="NOT CHECKED"/>
    <x v="0"/>
    <x v="0"/>
  </r>
  <r>
    <x v="0"/>
    <n v="4"/>
    <n v="3"/>
    <n v="29"/>
    <s v="1116L-003-029"/>
    <n v="0"/>
    <s v="WT-07.2"/>
    <s v="West"/>
    <n v="90"/>
    <n v="265"/>
    <s v="WT-07.2, REC., VISION, COPING, BIRD SAFE UV, REMOVABLE ADJACENT"/>
    <s v="Rec."/>
    <s v="Vision"/>
    <s v="Infill 3 - Lower Spandrel"/>
    <n v="0.875"/>
    <n v="0.875"/>
    <n v="0.9375"/>
    <n v="0.9375"/>
    <n v="229.8939"/>
    <m/>
    <s v="GL-14A"/>
    <n v="42"/>
    <s v="TO-1116GLA14-42-2036"/>
    <n v="88.25"/>
    <m/>
    <m/>
    <n v="33.231099999999998"/>
    <n v="20.365587326388887"/>
    <n v="244.38704791666663"/>
    <s v="NOT RELEASED"/>
    <s v="NOT CHECKED"/>
    <x v="0"/>
    <x v="0"/>
  </r>
  <r>
    <x v="0"/>
    <n v="4"/>
    <n v="3"/>
    <n v="30"/>
    <s v="1116L-003-030"/>
    <n v="0"/>
    <s v="WT-07.2"/>
    <s v="West"/>
    <n v="90"/>
    <n v="265"/>
    <s v="WT-07.2, REC., VISION, COPING, BIRD SAFE UV, REMOVABLE"/>
    <s v="Rec."/>
    <s v="Vision"/>
    <s v="Infill 1 - Vision"/>
    <n v="0.875"/>
    <n v="0.875"/>
    <n v="0.9375"/>
    <n v="0.9375"/>
    <n v="157.25"/>
    <m/>
    <s v="GL-13A"/>
    <n v="10"/>
    <s v="TO-1116GLA13-10-6588"/>
    <n v="88.25"/>
    <m/>
    <m/>
    <n v="105.875"/>
    <n v="64.885199652777771"/>
    <n v="778.62239583333326"/>
    <s v="NOT RELEASED"/>
    <s v="NOT CHECKED"/>
    <x v="0"/>
    <x v="0"/>
  </r>
  <r>
    <x v="0"/>
    <n v="4"/>
    <n v="3"/>
    <n v="30"/>
    <s v="1116L-003-030"/>
    <n v="0"/>
    <s v="WT-07.2"/>
    <s v="West"/>
    <n v="90"/>
    <n v="265"/>
    <s v="WT-07.2, REC., VISION, COPING, BIRD SAFE UV, REMOVABLE"/>
    <s v="Rec."/>
    <s v="Vision"/>
    <s v="Infill 2 - Upper Spandrel"/>
    <n v="0.875"/>
    <n v="0.875"/>
    <n v="0.9375"/>
    <n v="0.9375"/>
    <n v="205.86109999999999"/>
    <m/>
    <s v="GL-14A"/>
    <n v="40"/>
    <s v="TO-1116GLA14-40-3509"/>
    <n v="88.25"/>
    <m/>
    <m/>
    <n v="57.263900000000007"/>
    <n v="35.094022048611116"/>
    <n v="421.12826458333336"/>
    <s v="NOT RELEASED"/>
    <s v="NOT CHECKED"/>
    <x v="0"/>
    <x v="0"/>
  </r>
  <r>
    <x v="0"/>
    <n v="4"/>
    <n v="3"/>
    <n v="30"/>
    <s v="1116L-003-030"/>
    <n v="0"/>
    <s v="WT-07.2"/>
    <s v="West"/>
    <n v="90"/>
    <n v="265"/>
    <s v="WT-07.2, REC., VISION, COPING, BIRD SAFE UV, REMOVABLE"/>
    <s v="Rec."/>
    <s v="Vision"/>
    <s v="Infill 3 - Lower Spandrel"/>
    <n v="0.875"/>
    <n v="0.875"/>
    <n v="0.9375"/>
    <n v="0.9375"/>
    <n v="224.39420000000001"/>
    <m/>
    <s v="GL-14A"/>
    <n v="42"/>
    <s v="TO-1116GLA14-42-2473"/>
    <n v="88.25"/>
    <m/>
    <m/>
    <n v="38.730799999999988"/>
    <n v="23.736063194444437"/>
    <n v="284.83275833333323"/>
    <s v="NOT RELEASED"/>
    <s v="NOT CHECKED"/>
    <x v="0"/>
    <x v="0"/>
  </r>
  <r>
    <x v="0"/>
    <n v="4"/>
    <n v="3"/>
    <n v="31"/>
    <s v="1116L-003-031"/>
    <n v="0"/>
    <s v="WT-07.2"/>
    <s v="West"/>
    <n v="90"/>
    <n v="265"/>
    <s v="WT-07.2, REC., VISION, COPING, BIRD SAFE UV, REMOVABLE"/>
    <s v="Rec."/>
    <s v="Vision"/>
    <s v="Infill 1 - Vision"/>
    <n v="0.875"/>
    <n v="0.875"/>
    <n v="0.9375"/>
    <n v="0.9375"/>
    <n v="157.25"/>
    <m/>
    <s v="GL-13A"/>
    <n v="10"/>
    <s v="TO-1116GLA13-10-6588"/>
    <n v="88.25"/>
    <m/>
    <m/>
    <n v="105.875"/>
    <n v="64.885199652777771"/>
    <n v="778.62239583333326"/>
    <s v="NOT RELEASED"/>
    <s v="NOT CHECKED"/>
    <x v="0"/>
    <x v="0"/>
  </r>
  <r>
    <x v="0"/>
    <n v="4"/>
    <n v="3"/>
    <n v="31"/>
    <s v="1116L-003-031"/>
    <n v="0"/>
    <s v="WT-07.2"/>
    <s v="West"/>
    <n v="90"/>
    <n v="265"/>
    <s v="WT-07.2, REC., VISION, COPING, BIRD SAFE UV, REMOVABLE"/>
    <s v="Rec."/>
    <s v="Vision"/>
    <s v="Infill 2 - Upper Spandrel"/>
    <n v="0.875"/>
    <n v="0.875"/>
    <n v="0.9375"/>
    <n v="0.9375"/>
    <n v="201.70689999999999"/>
    <m/>
    <s v="GL-15T"/>
    <n v="40"/>
    <s v="TO-1116GLT15-40-3863"/>
    <n v="88.25"/>
    <m/>
    <m/>
    <n v="61.41810000000001"/>
    <n v="37.639911979166669"/>
    <n v="451.67894375000003"/>
    <s v="NOT RELEASED"/>
    <s v="NOT CHECKED"/>
    <x v="0"/>
    <x v="0"/>
  </r>
  <r>
    <x v="0"/>
    <n v="4"/>
    <n v="3"/>
    <n v="31"/>
    <s v="1116L-003-031"/>
    <n v="0"/>
    <s v="WT-07.2"/>
    <s v="West"/>
    <n v="90"/>
    <n v="265"/>
    <s v="WT-07.2, REC., VISION, COPING, BIRD SAFE UV, REMOVABLE"/>
    <s v="Rec."/>
    <s v="Vision"/>
    <s v="Infill 3 - Lower Spandrel"/>
    <n v="0.875"/>
    <n v="0.875"/>
    <n v="0.9375"/>
    <n v="0.9375"/>
    <n v="218.89449999999999"/>
    <m/>
    <s v="GL-15T"/>
    <n v="42"/>
    <s v="TO-1116GLT15-42-2710"/>
    <n v="88.25"/>
    <m/>
    <m/>
    <n v="44.230500000000006"/>
    <n v="27.106539062500005"/>
    <n v="325.27846875000006"/>
    <s v="NOT RELEASED"/>
    <s v="NOT CHECKED"/>
    <x v="0"/>
    <x v="0"/>
  </r>
  <r>
    <x v="0"/>
    <n v="4"/>
    <n v="3"/>
    <n v="32"/>
    <s v="1116L-003-032"/>
    <n v="0"/>
    <s v="WT-07.2"/>
    <s v="West"/>
    <n v="90"/>
    <n v="265"/>
    <s v="WT-07.2, REC., VISION, COPING, BIRD SAFE UV, REMOVABLE ADJACENT"/>
    <s v="Rec."/>
    <s v="Vision"/>
    <s v="Infill 1 - Vision"/>
    <n v="0.875"/>
    <n v="0.875"/>
    <n v="0.9375"/>
    <n v="0.9375"/>
    <n v="157.25"/>
    <m/>
    <s v="GL-13A"/>
    <n v="10"/>
    <s v="TO-1116GLA13-10-658"/>
    <n v="88.25"/>
    <m/>
    <m/>
    <n v="105.875"/>
    <n v="64.885199652777771"/>
    <n v="778.62239583333326"/>
    <s v="NOT RELEASED"/>
    <s v="NOT CHECKED"/>
    <x v="0"/>
    <x v="0"/>
  </r>
  <r>
    <x v="0"/>
    <n v="4"/>
    <n v="3"/>
    <n v="32"/>
    <s v="1116L-003-032"/>
    <n v="0"/>
    <s v="WT-07.2"/>
    <s v="West"/>
    <n v="90"/>
    <n v="265"/>
    <s v="WT-07.2, REC., VISION, COPING, BIRD SAFE UV, REMOVABLE ADJACENT"/>
    <s v="Rec."/>
    <s v="Vision"/>
    <s v="Infill 2 - Upper Spandrel"/>
    <n v="0.875"/>
    <n v="0.875"/>
    <n v="0.9375"/>
    <n v="0.9375"/>
    <n v="197.55260000000001"/>
    <m/>
    <s v="GL-15T"/>
    <n v="40"/>
    <s v="TO-1116GLT15-40-4018"/>
    <n v="88.25"/>
    <m/>
    <m/>
    <n v="65.572399999999988"/>
    <n v="40.185863194444437"/>
    <n v="482.23035833333324"/>
    <s v="NOT RELEASED"/>
    <s v="NOT CHECKED"/>
    <x v="0"/>
    <x v="0"/>
  </r>
  <r>
    <x v="0"/>
    <n v="4"/>
    <n v="3"/>
    <n v="32"/>
    <s v="1116L-003-032"/>
    <n v="0"/>
    <s v="WT-07.2"/>
    <s v="West"/>
    <n v="90"/>
    <n v="265"/>
    <s v="WT-07.2, REC., VISION, COPING, BIRD SAFE UV, REMOVABLE ADJACENT"/>
    <s v="Rec."/>
    <s v="Vision"/>
    <s v="Infill 3 - Lower Spandrel"/>
    <n v="0.875"/>
    <n v="0.875"/>
    <n v="0.9375"/>
    <n v="0.9375"/>
    <n v="213.39490000000001"/>
    <m/>
    <s v="GL-15T"/>
    <n v="42"/>
    <s v="TO-1116GLT15-42-304"/>
    <n v="88.25"/>
    <m/>
    <m/>
    <n v="49.730099999999993"/>
    <n v="30.47695364583333"/>
    <n v="365.72344374999994"/>
    <s v="NOT RELEASED"/>
    <s v="NOT CHECKED"/>
    <x v="0"/>
    <x v="0"/>
  </r>
  <r>
    <x v="0"/>
    <n v="4"/>
    <n v="3"/>
    <n v="33"/>
    <s v="1116L-003-033"/>
    <n v="0"/>
    <s v="WT-07.2"/>
    <s v="West"/>
    <n v="90"/>
    <n v="265"/>
    <s v="WT-07.2, REC., VISION, COPING, HEAVY, BIRD SAFE UV"/>
    <s v="Rec."/>
    <s v="Vision"/>
    <s v="Infill 1 - Vision"/>
    <n v="0.875"/>
    <n v="0.875"/>
    <n v="0.9375"/>
    <n v="0.9375"/>
    <n v="157.25"/>
    <m/>
    <s v="GL-13A"/>
    <n v="10"/>
    <s v="TO-1116GLA13-10-658"/>
    <n v="88.25"/>
    <m/>
    <m/>
    <n v="105.875"/>
    <n v="64.885199652777771"/>
    <n v="778.62239583333326"/>
    <s v="NOT RELEASED"/>
    <s v="NOT CHECKED"/>
    <x v="0"/>
    <x v="0"/>
  </r>
  <r>
    <x v="0"/>
    <n v="4"/>
    <n v="3"/>
    <n v="33"/>
    <s v="1116L-003-033"/>
    <n v="0"/>
    <s v="WT-07.2"/>
    <s v="West"/>
    <n v="90"/>
    <n v="265"/>
    <s v="WT-07.2, REC., VISION, COPING, HEAVY, BIRD SAFE UV"/>
    <s v="Rec."/>
    <s v="Vision"/>
    <s v="Infill 2 - Upper Spandrel"/>
    <n v="0.875"/>
    <n v="0.875"/>
    <n v="0.9375"/>
    <n v="0.9375"/>
    <n v="193.39840000000001"/>
    <m/>
    <s v="GL-15T"/>
    <n v="40"/>
    <s v="TO-1116GLT15-40-4373"/>
    <n v="88.25"/>
    <m/>
    <m/>
    <n v="69.726599999999991"/>
    <n v="42.73175312499999"/>
    <n v="512.78103749999991"/>
    <s v="NOT RELEASED"/>
    <s v="NOT CHECKED"/>
    <x v="0"/>
    <x v="0"/>
  </r>
  <r>
    <x v="0"/>
    <n v="4"/>
    <n v="3"/>
    <n v="33"/>
    <s v="1116L-003-033"/>
    <n v="0"/>
    <s v="WT-07.2"/>
    <s v="West"/>
    <n v="90"/>
    <n v="265"/>
    <s v="WT-07.2, REC., VISION, COPING, HEAVY, BIRD SAFE UV"/>
    <s v="Rec."/>
    <s v="Vision"/>
    <s v="Infill 3 - Lower Spandrel"/>
    <n v="0.875"/>
    <n v="0.875"/>
    <n v="0.9375"/>
    <n v="0.9375"/>
    <n v="207.89519999999999"/>
    <m/>
    <s v="GL-15T"/>
    <n v="42"/>
    <s v="TO-1116GLT15-42-344"/>
    <n v="88.25"/>
    <m/>
    <m/>
    <n v="55.229800000000012"/>
    <n v="33.847429513888898"/>
    <n v="406.16915416666677"/>
    <s v="NOT RELEASED"/>
    <s v="NOT CHECKED"/>
    <x v="0"/>
    <x v="0"/>
  </r>
  <r>
    <x v="0"/>
    <n v="4"/>
    <n v="3"/>
    <n v="34"/>
    <s v="1116L-003-034"/>
    <n v="0"/>
    <s v="WT-07.2"/>
    <s v="West"/>
    <n v="90"/>
    <n v="265"/>
    <s v="WT-07.2, REC., VISION, TRANSITION COPING, HEAVY, HEAVY, BIRD SAFE UV"/>
    <s v="Rec."/>
    <s v="Vision"/>
    <s v="Infill 1 - Vision"/>
    <n v="0.875"/>
    <n v="0.875"/>
    <n v="0.9375"/>
    <n v="0.9375"/>
    <n v="157.25"/>
    <m/>
    <s v="GL-13A"/>
    <n v="10"/>
    <s v="TO-1116GLA13-10-6588"/>
    <n v="88.25"/>
    <m/>
    <m/>
    <n v="105.875"/>
    <n v="64.885199652777771"/>
    <n v="778.62239583333326"/>
    <s v="RELEASED"/>
    <s v="MATCHES"/>
    <x v="6"/>
    <x v="0"/>
  </r>
  <r>
    <x v="0"/>
    <n v="4"/>
    <n v="3"/>
    <n v="34"/>
    <s v="1116L-003-034"/>
    <n v="0"/>
    <s v="WT-07.2"/>
    <s v="West"/>
    <n v="90"/>
    <n v="265"/>
    <s v="WT-07.2, REC., VISION, TRANSITION COPING, HEAVY, HEAVY, BIRD SAFE UV"/>
    <s v="Rec."/>
    <s v="Vision"/>
    <s v="Infill 2 - Upper Spandrel"/>
    <n v="0.875"/>
    <n v="0.875"/>
    <n v="0.9375"/>
    <n v="0.9375"/>
    <n v="189.24420000000001"/>
    <m/>
    <s v="GL-15T"/>
    <n v="40"/>
    <s v="TO-1116GLT15-40-4527"/>
    <n v="88.25"/>
    <m/>
    <m/>
    <n v="73.880799999999994"/>
    <n v="45.277643055555558"/>
    <n v="529.04700000000003"/>
    <s v="RELEASED"/>
    <s v="MATCHES"/>
    <x v="8"/>
    <x v="0"/>
  </r>
  <r>
    <x v="0"/>
    <n v="4"/>
    <n v="3"/>
    <n v="34"/>
    <s v="1116L-003-034"/>
    <n v="0"/>
    <s v="WT-07.2"/>
    <s v="West"/>
    <n v="90"/>
    <n v="265"/>
    <s v="WT-07.2, REC., VISION, TRANSITION COPING, HEAVY, HEAVY, BIRD SAFE UV"/>
    <s v="Rec."/>
    <s v="Vision"/>
    <s v="Infill 3 - Lower Spandrel"/>
    <n v="0.875"/>
    <n v="0.875"/>
    <n v="0.9375"/>
    <n v="0.9375"/>
    <n v="202.3955"/>
    <m/>
    <s v="GL-15T"/>
    <n v="42"/>
    <s v="TO-1116GLT15-42-3721"/>
    <n v="88.25"/>
    <m/>
    <m/>
    <n v="60.729500000000002"/>
    <n v="37.217905381944448"/>
    <n v="424.69299999999998"/>
    <s v="RELEASED"/>
    <s v="MATCHES"/>
    <x v="9"/>
    <x v="0"/>
  </r>
  <r>
    <x v="0"/>
    <n v="4"/>
    <n v="3"/>
    <n v="35"/>
    <s v="1116L-003-035"/>
    <n v="0"/>
    <s v="WT-05.1"/>
    <s v="West"/>
    <n v="90"/>
    <n v="265"/>
    <s v="WT-05.1, REC., VISION, TRANSITION COPING, HEAVY, HEAVY, BIRD SAFE UV"/>
    <s v="Rec."/>
    <s v="Vision"/>
    <s v="Infill 1 - Vision"/>
    <n v="0.875"/>
    <n v="0.875"/>
    <n v="0.9375"/>
    <n v="0.9375"/>
    <n v="157.25"/>
    <m/>
    <s v="GL-13A"/>
    <n v="10"/>
    <s v="TO-1116GLA13-10-6588"/>
    <n v="88.25"/>
    <m/>
    <m/>
    <n v="105.875"/>
    <n v="64.885199652777771"/>
    <n v="778.62239583333326"/>
    <s v="RELEASED"/>
    <s v="MATCHES"/>
    <x v="6"/>
    <x v="0"/>
  </r>
  <r>
    <x v="0"/>
    <n v="4"/>
    <n v="3"/>
    <n v="35"/>
    <s v="1116L-003-035"/>
    <n v="0"/>
    <s v="WT-05.1"/>
    <s v="West"/>
    <n v="90"/>
    <n v="265"/>
    <s v="WT-05.1, REC., VISION, TRANSITION COPING, HEAVY, HEAVY, BIRD SAFE UV"/>
    <s v="Rec."/>
    <s v="Vision"/>
    <s v="Infill 2 - Upper Spandrel"/>
    <n v="0.875"/>
    <n v="0.875"/>
    <n v="0.9375"/>
    <n v="0.9375"/>
    <n v="185.09"/>
    <m/>
    <s v="GL-15T"/>
    <n v="40"/>
    <s v="TO-1116GLT15-40-4882"/>
    <n v="88.25"/>
    <m/>
    <m/>
    <n v="78.034999999999997"/>
    <n v="47.823532986111111"/>
    <n v="559.6"/>
    <s v="RELEASED"/>
    <s v="MATCHES"/>
    <x v="10"/>
    <x v="0"/>
  </r>
  <r>
    <x v="0"/>
    <n v="4"/>
    <n v="3"/>
    <n v="35"/>
    <s v="1116L-003-035"/>
    <n v="0"/>
    <s v="WT-05.1"/>
    <s v="West"/>
    <n v="90"/>
    <n v="265"/>
    <s v="WT-05.1, REC., VISION, TRANSITION COPING, HEAVY, HEAVY, BIRD SAFE UV"/>
    <s v="Rec."/>
    <s v="Vision"/>
    <s v="Infill 3 - Lower Spandrel"/>
    <n v="0.875"/>
    <n v="0.875"/>
    <n v="0.9375"/>
    <n v="0.9375"/>
    <n v="196.89590000000001"/>
    <m/>
    <s v="GL-15T"/>
    <n v="42"/>
    <s v="TO-1116GLT15-42-4158"/>
    <n v="88.25"/>
    <m/>
    <m/>
    <n v="66.229099999999988"/>
    <n v="40.588319965277769"/>
    <n v="465.137"/>
    <s v="RELEASED"/>
    <s v="MATCHES"/>
    <x v="11"/>
    <x v="0"/>
  </r>
  <r>
    <x v="1"/>
    <n v="2"/>
    <n v="3"/>
    <n v="36"/>
    <s v="1116L-003-036"/>
    <s v="1116UA31014"/>
    <s v="WT-03.1"/>
    <s v="Northwest"/>
    <n v="72.254499999999993"/>
    <n v="196"/>
    <s v="WT-03.1, CURVED, VISION, HEAVY, BIRD SAFE FRIT"/>
    <s v="Curved"/>
    <s v="Vision"/>
    <s v="Infill 1 "/>
    <n v="0.92925000000000002"/>
    <n v="0.92925000000000002"/>
    <n v="1.1875"/>
    <n v="0.9375"/>
    <n v="88"/>
    <n v="1"/>
    <s v="GL-04A"/>
    <n v="30"/>
    <s v="TO-1116GLA04-30-5275"/>
    <m/>
    <n v="70.395999999999987"/>
    <n v="138"/>
    <n v="105.875"/>
    <n v="51.758170138888879"/>
    <n v="621.09804166666652"/>
    <s v="RELEASED"/>
    <s v="MATCHES"/>
    <x v="12"/>
    <x v="0"/>
  </r>
  <r>
    <x v="1"/>
    <n v="2"/>
    <n v="3"/>
    <n v="36"/>
    <s v="1116L-003-036"/>
    <s v="1116UA31014"/>
    <s v="WT-03.1"/>
    <s v="Northwest"/>
    <n v="72.254499999999993"/>
    <n v="196"/>
    <s v="WT-03.1, CURVED, VISION, HEAVY, BIRD SAFE FRIT"/>
    <s v="Curved"/>
    <s v="Vision"/>
    <s v="Infill 2"/>
    <n v="0.92925000000000002"/>
    <n v="0.92925000000000002"/>
    <n v="0.9375"/>
    <n v="1.1875"/>
    <n v="108"/>
    <n v="3.1"/>
    <s v="GL-05A"/>
    <n v="30"/>
    <s v="TO-1116GLA05-30-4298"/>
    <m/>
    <n v="70.395999999999987"/>
    <n v="138"/>
    <n v="85.875"/>
    <n v="41.980947916666658"/>
    <n v="503.77137499999992"/>
    <s v="RELEASED"/>
    <s v="MATCHES"/>
    <x v="13"/>
    <x v="0"/>
  </r>
  <r>
    <x v="1"/>
    <n v="2"/>
    <n v="3"/>
    <n v="37"/>
    <s v="1116L-003-037"/>
    <s v="1116UA31015"/>
    <s v="WT-03.1"/>
    <s v="Northwest"/>
    <n v="72.260900000000007"/>
    <n v="196"/>
    <s v="WT-03.1, CURVED, VISION, BIRD SAFE FRIT, ISA-R"/>
    <s v="Curved"/>
    <s v="Vision"/>
    <s v="Infill 1 "/>
    <n v="0.93245"/>
    <n v="0.93245"/>
    <n v="1.1875"/>
    <n v="0.9375"/>
    <n v="88"/>
    <n v="1"/>
    <s v="GL-04A"/>
    <n v="30"/>
    <s v="TO-1116GLA04-30-5275"/>
    <m/>
    <n v="70.396000000000001"/>
    <n v="138"/>
    <n v="105.875"/>
    <n v="51.758170138888893"/>
    <n v="621.09804166666675"/>
    <s v="RELEASED"/>
    <s v="MATCHES"/>
    <x v="12"/>
    <x v="0"/>
  </r>
  <r>
    <x v="1"/>
    <n v="2"/>
    <n v="3"/>
    <n v="37"/>
    <s v="1116L-003-037"/>
    <s v="1116UA31015"/>
    <s v="WT-03.1"/>
    <s v="Northwest"/>
    <n v="72.260900000000007"/>
    <n v="196"/>
    <s v="WT-03.1, CURVED, VISION, BIRD SAFE FRIT, ISA-R"/>
    <s v="Curved"/>
    <s v="Vision"/>
    <s v="Infill 2"/>
    <n v="0.93245"/>
    <n v="0.93245"/>
    <n v="0.9375"/>
    <n v="1.1875"/>
    <n v="108"/>
    <n v="3.1"/>
    <s v="GL-05A"/>
    <n v="30"/>
    <s v="TO-1116GLA05-30-4298"/>
    <m/>
    <n v="70.396000000000001"/>
    <n v="138"/>
    <n v="85.875"/>
    <n v="41.980947916666672"/>
    <n v="503.77137500000003"/>
    <s v="RELEASED"/>
    <s v="MATCHES"/>
    <x v="13"/>
    <x v="0"/>
  </r>
  <r>
    <x v="1"/>
    <n v="2"/>
    <n v="3"/>
    <n v="38"/>
    <s v="1116L-003-038"/>
    <s v="1116UA31015"/>
    <s v="WT-03.1"/>
    <s v="Northwest"/>
    <n v="72.254499999999993"/>
    <n v="196"/>
    <s v="WT-03.1, CURVED, VISION, BIRD SAFE FRIT, ISA-R"/>
    <s v="Curved"/>
    <s v="Vision"/>
    <s v="Infill 1"/>
    <n v="0.92925000000000002"/>
    <n v="0.92925000000000002"/>
    <n v="1.1875"/>
    <n v="0.9375"/>
    <n v="88"/>
    <n v="1"/>
    <s v="GL-04A"/>
    <n v="30"/>
    <s v="TO-1116GLA04-30-5275"/>
    <m/>
    <n v="70.395999999999987"/>
    <n v="138"/>
    <n v="105.875"/>
    <n v="51.758170138888879"/>
    <n v="621.09804166666652"/>
    <s v="RELEASED"/>
    <s v="MATCHES"/>
    <x v="12"/>
    <x v="0"/>
  </r>
  <r>
    <x v="1"/>
    <n v="2"/>
    <n v="3"/>
    <n v="38"/>
    <s v="1116L-003-038"/>
    <s v="1116UA31015"/>
    <s v="WT-03.1"/>
    <s v="Northwest"/>
    <n v="72.254499999999993"/>
    <n v="196"/>
    <s v="WT-03.1, CURVED, VISION, BIRD SAFE FRIT, ISA-R"/>
    <s v="Curved"/>
    <s v="Vision"/>
    <s v="Infill 2"/>
    <n v="0.92925000000000002"/>
    <n v="0.92925000000000002"/>
    <n v="0.9375"/>
    <n v="1.1875"/>
    <n v="108"/>
    <n v="3.1"/>
    <s v="GL-05A"/>
    <n v="30"/>
    <s v="TO-1116GLA05-30-4298"/>
    <m/>
    <n v="70.395999999999987"/>
    <n v="138"/>
    <n v="85.875"/>
    <n v="41.980947916666658"/>
    <n v="503.77137499999992"/>
    <s v="RELEASED"/>
    <s v="MATCHES"/>
    <x v="13"/>
    <x v="0"/>
  </r>
  <r>
    <x v="2"/>
    <n v="2"/>
    <n v="3"/>
    <n v="39"/>
    <s v="1116L-003-039"/>
    <s v="1116UA12020"/>
    <s v="WT-01.2"/>
    <s v="North "/>
    <n v="100"/>
    <n v="196"/>
    <s v="WT-01.2, REC., SBX, BIRD SAFE FRIT, ISA-R"/>
    <s v="Rec."/>
    <s v="SBX"/>
    <s v="Infill 1"/>
    <n v="0.875"/>
    <n v="0.875"/>
    <n v="1.1875"/>
    <n v="0.9375"/>
    <n v="88"/>
    <n v="1"/>
    <s v="GL-01B"/>
    <n v="10"/>
    <s v="TO-1116GLB01-10-7223"/>
    <n v="98.25"/>
    <m/>
    <m/>
    <n v="105.875"/>
    <n v="72.237630208333329"/>
    <n v="866.8515625"/>
    <s v="RELEASED"/>
    <s v="MATCHES"/>
    <x v="14"/>
    <x v="1"/>
  </r>
  <r>
    <x v="2"/>
    <n v="2"/>
    <n v="3"/>
    <n v="39"/>
    <s v="1116L-003-039"/>
    <s v="1116UA12020"/>
    <s v="WT-01.2"/>
    <s v="North "/>
    <n v="100"/>
    <n v="196"/>
    <s v="WT-01.2, REC., SBX, BIRD SAFE FRIT, ISA-R"/>
    <s v="Rec."/>
    <s v="SBX"/>
    <s v="Infill 2"/>
    <n v="0.875"/>
    <n v="0.875"/>
    <n v="0.9375"/>
    <n v="1.1875"/>
    <n v="108"/>
    <n v="3.1"/>
    <s v="GL-02A"/>
    <n v="10"/>
    <s v="TO-1116GLA02-10-5959"/>
    <n v="98.25"/>
    <m/>
    <m/>
    <n v="85.875"/>
    <n v="58.591796875"/>
    <n v="703.1015625"/>
    <s v="RELEASED"/>
    <s v="MATCHES"/>
    <x v="15"/>
    <x v="1"/>
  </r>
  <r>
    <x v="3"/>
    <n v="2"/>
    <n v="3"/>
    <n v="40"/>
    <s v="1116L-003-040"/>
    <s v="1116UA2110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40"/>
    <s v="1116L-003-040"/>
    <s v="1116UA2110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40"/>
    <s v="1116L-003-040"/>
    <s v="1116UA2110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41"/>
    <s v="1116L-003-041"/>
    <s v="1116UA12021"/>
    <s v="WT-01.2"/>
    <s v="North "/>
    <n v="100"/>
    <n v="268"/>
    <s v="WT-01.2, REC., SBX, BIRD SAFE FRIT, ISA-R"/>
    <s v="Rec."/>
    <s v="SBX"/>
    <s v="Infill 1"/>
    <n v="0.875"/>
    <n v="0.875"/>
    <n v="0.9375"/>
    <n v="0.9375"/>
    <n v="160"/>
    <n v="1"/>
    <s v="GL-01B"/>
    <n v="10"/>
    <s v="TO-1116GLB01-10-7240"/>
    <n v="98.25"/>
    <m/>
    <m/>
    <n v="106.125"/>
    <n v="72.408203125"/>
    <n v="868.8984375"/>
    <s v="RELEASED"/>
    <s v="MATCHES"/>
    <x v="19"/>
    <x v="1"/>
  </r>
  <r>
    <x v="2"/>
    <n v="2"/>
    <n v="3"/>
    <n v="41"/>
    <s v="1116L-003-041"/>
    <s v="1116UA12021"/>
    <s v="WT-01.2"/>
    <s v="North "/>
    <n v="100"/>
    <n v="268"/>
    <s v="WT-01.2, REC., SBX, BIRD SAFE FRIT, ISA-R"/>
    <s v="Rec."/>
    <s v="SBX"/>
    <s v="Infill 2"/>
    <n v="0.875"/>
    <n v="0.875"/>
    <n v="0.9375"/>
    <n v="1.1875"/>
    <n v="180"/>
    <n v="3.1"/>
    <s v="GL-02A"/>
    <n v="10"/>
    <s v="TO-1116GLA02-10-5959"/>
    <n v="98.25"/>
    <m/>
    <m/>
    <n v="85.875"/>
    <n v="58.591796875"/>
    <n v="703.1015625"/>
    <s v="RELEASED"/>
    <s v="MATCHES"/>
    <x v="15"/>
    <x v="1"/>
  </r>
  <r>
    <x v="2"/>
    <n v="2"/>
    <n v="3"/>
    <n v="41"/>
    <s v="1116L-003-041"/>
    <s v="1116UA12021"/>
    <s v="WT-01.2"/>
    <s v="North "/>
    <n v="100"/>
    <n v="268"/>
    <s v="WT-01.2, REC., SBX, BIRD SAFE FRIT, ISA-R"/>
    <s v="Rec."/>
    <s v="SBX"/>
    <s v="Infill 3 - Lower Spandrel"/>
    <n v="0.875"/>
    <n v="0.875"/>
    <n v="0.9375"/>
    <n v="0.9375"/>
    <n v="196"/>
    <n v="3.3"/>
    <s v="GL-02A"/>
    <n v="10"/>
    <s v="TO-1116GLA02-10-4884"/>
    <n v="98.25"/>
    <m/>
    <m/>
    <n v="70.125"/>
    <n v="47.845703125"/>
    <n v="574.1484375"/>
    <s v="RELEASED"/>
    <s v="MATCHES"/>
    <x v="20"/>
    <x v="1"/>
  </r>
  <r>
    <x v="3"/>
    <n v="2"/>
    <n v="3"/>
    <n v="42"/>
    <s v="1116L-003-042"/>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42"/>
    <s v="1116L-003-042"/>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42"/>
    <s v="1116L-003-042"/>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43"/>
    <s v="1116L-003-043"/>
    <s v="1116UA11018"/>
    <s v="WT-01.1"/>
    <s v="North "/>
    <n v="100"/>
    <n v="268"/>
    <s v="WT-01.1, REC., VISION, BIRD SAFE FRIT"/>
    <s v="Rec."/>
    <s v="Vision"/>
    <s v="Infill 1"/>
    <n v="0.875"/>
    <n v="0.875"/>
    <n v="0.9375"/>
    <n v="0.9375"/>
    <n v="160"/>
    <n v="1"/>
    <s v="GL-01A"/>
    <n v="10"/>
    <s v="TO-1116GLA01-10-7240"/>
    <n v="98.25"/>
    <m/>
    <m/>
    <n v="106.125"/>
    <n v="72.408203125"/>
    <n v="868.8984375"/>
    <s v="RELEASED"/>
    <s v="MATCHES"/>
    <x v="21"/>
    <x v="1"/>
  </r>
  <r>
    <x v="2"/>
    <n v="2"/>
    <n v="3"/>
    <n v="43"/>
    <s v="1116L-003-043"/>
    <s v="1116UA11018"/>
    <s v="WT-01.1"/>
    <s v="North "/>
    <n v="100"/>
    <n v="268"/>
    <s v="WT-01.1, REC., VISION, BIRD SAFE FRIT"/>
    <s v="Rec."/>
    <s v="Vision"/>
    <s v="Infill 2"/>
    <n v="0.875"/>
    <n v="0.875"/>
    <n v="0.9375"/>
    <n v="1.1875"/>
    <n v="180"/>
    <n v="3.1"/>
    <s v="GL-02A"/>
    <n v="10"/>
    <s v="TO-1116GLA02-10-5959"/>
    <n v="98.25"/>
    <m/>
    <m/>
    <n v="85.875"/>
    <n v="58.591796875"/>
    <n v="703.1015625"/>
    <s v="RELEASED"/>
    <s v="MATCHES"/>
    <x v="15"/>
    <x v="1"/>
  </r>
  <r>
    <x v="2"/>
    <n v="2"/>
    <n v="3"/>
    <n v="43"/>
    <s v="1116L-003-043"/>
    <s v="1116UA11018"/>
    <s v="WT-01.1"/>
    <s v="North "/>
    <n v="100"/>
    <n v="268"/>
    <s v="WT-01.1, REC., VISION, BIRD SAFE FRIT"/>
    <s v="Rec."/>
    <s v="Vision"/>
    <s v="Infill 3 - Lower Spandrel"/>
    <n v="0.875"/>
    <n v="0.875"/>
    <n v="0.9375"/>
    <n v="0.9375"/>
    <n v="196"/>
    <n v="3.3"/>
    <s v="GL-02A"/>
    <n v="10"/>
    <s v="TO-1116GLA02-10-4884"/>
    <n v="98.25"/>
    <m/>
    <m/>
    <n v="70.125"/>
    <n v="47.845703125"/>
    <n v="574.1484375"/>
    <s v="RELEASED"/>
    <s v="MATCHES"/>
    <x v="20"/>
    <x v="1"/>
  </r>
  <r>
    <x v="3"/>
    <n v="2"/>
    <n v="3"/>
    <n v="44"/>
    <s v="1116L-003-044"/>
    <s v="1116UA21087"/>
    <s v="WT-02.1"/>
    <s v="North "/>
    <n v="36"/>
    <n v="268"/>
    <s v="WT-02.1, REC., SBX-L, BIRD SAFE FRIT, ISA-R"/>
    <s v="Rec."/>
    <s v="SBX-L"/>
    <s v="Infill 1"/>
    <n v="0.875"/>
    <n v="0.875"/>
    <n v="0.9375"/>
    <n v="0.9375"/>
    <n v="160"/>
    <n v="1"/>
    <s v="GL-07A"/>
    <n v="10"/>
    <s v="TO-1116GLA07-10-2524"/>
    <n v="34.25"/>
    <m/>
    <m/>
    <n v="106.125"/>
    <n v="25.241536458333332"/>
    <n v="302.8984375"/>
    <s v="RELEASED"/>
    <s v="MATCHES"/>
    <x v="16"/>
    <x v="1"/>
  </r>
  <r>
    <x v="3"/>
    <n v="2"/>
    <n v="3"/>
    <n v="44"/>
    <s v="1116L-003-044"/>
    <s v="1116UA21087"/>
    <s v="WT-02.1"/>
    <s v="North "/>
    <n v="36"/>
    <n v="268"/>
    <s v="WT-02.1, REC., SBX-L, BIRD SAFE FRIT, ISA-R"/>
    <s v="Rec."/>
    <s v="SBX-L"/>
    <s v="Infill 2"/>
    <n v="0.875"/>
    <n v="0.875"/>
    <n v="0.9375"/>
    <n v="1.1875"/>
    <n v="180"/>
    <n v="3.2"/>
    <s v="GL-02A"/>
    <n v="10"/>
    <s v="TO-1116GLA02-10-2042"/>
    <n v="34.25"/>
    <m/>
    <m/>
    <n v="85.875"/>
    <n v="20.425130208333332"/>
    <n v="245.1015625"/>
    <s v="RELEASED"/>
    <s v="MATCHES"/>
    <x v="17"/>
    <x v="1"/>
  </r>
  <r>
    <x v="3"/>
    <n v="2"/>
    <n v="3"/>
    <n v="44"/>
    <s v="1116L-003-044"/>
    <s v="1116UA21087"/>
    <s v="WT-02.1"/>
    <s v="North "/>
    <n v="36"/>
    <n v="268"/>
    <s v="WT-02.1, REC., SBX-L, BIRD SAFE FRIT, ISA-R"/>
    <s v="Rec."/>
    <s v="SBX-L"/>
    <s v="Infill 3 - Lower Spandrel"/>
    <n v="0.875"/>
    <n v="0.875"/>
    <n v="0.9375"/>
    <n v="0.9375"/>
    <n v="196"/>
    <n v="3.3"/>
    <s v="GL-02A"/>
    <n v="10"/>
    <s v="TO-1116GLA02-10-1767"/>
    <n v="34.25"/>
    <m/>
    <m/>
    <n v="70.125"/>
    <n v="16.679036458333332"/>
    <n v="200.1484375"/>
    <s v="RELEASED"/>
    <s v="MATCHES"/>
    <x v="18"/>
    <x v="1"/>
  </r>
  <r>
    <x v="2"/>
    <n v="2"/>
    <n v="3"/>
    <n v="45"/>
    <s v="1116L-003-045"/>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45"/>
    <s v="1116L-003-045"/>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45"/>
    <s v="1116L-003-045"/>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46"/>
    <s v="1116L-003-046"/>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46"/>
    <s v="1116L-003-046"/>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46"/>
    <s v="1116L-003-046"/>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47"/>
    <s v="1116L-003-047"/>
    <s v="1116UA12022"/>
    <s v="WT-01.2"/>
    <s v="North "/>
    <n v="100"/>
    <n v="268"/>
    <s v="WT-01.2, REC., SBX, BIRD SAFE FRIT"/>
    <s v="Rec."/>
    <s v="SBX"/>
    <s v="Infill 1"/>
    <n v="0.875"/>
    <n v="0.875"/>
    <n v="0.9375"/>
    <n v="0.9375"/>
    <n v="160"/>
    <n v="1"/>
    <s v="GL-01B"/>
    <n v="10"/>
    <s v="TO-1116GLB01-10-7240"/>
    <n v="98.25"/>
    <m/>
    <m/>
    <n v="106.125"/>
    <n v="72.408203125"/>
    <n v="868.8984375"/>
    <s v="RELEASED"/>
    <s v="MATCHES"/>
    <x v="19"/>
    <x v="1"/>
  </r>
  <r>
    <x v="2"/>
    <n v="2"/>
    <n v="3"/>
    <n v="47"/>
    <s v="1116L-003-047"/>
    <s v="1116UA12022"/>
    <s v="WT-01.2"/>
    <s v="North "/>
    <n v="100"/>
    <n v="268"/>
    <s v="WT-01.2, REC., SBX, BIRD SAFE FRIT"/>
    <s v="Rec."/>
    <s v="SBX"/>
    <s v="Infill 2"/>
    <n v="0.875"/>
    <n v="0.875"/>
    <n v="0.9375"/>
    <n v="1.1875"/>
    <n v="180"/>
    <n v="3.1"/>
    <s v="GL-02A"/>
    <n v="10"/>
    <s v="TO-1116GLA02-10-5959"/>
    <n v="98.25"/>
    <m/>
    <m/>
    <n v="85.875"/>
    <n v="58.591796875"/>
    <n v="703.1015625"/>
    <s v="RELEASED"/>
    <s v="MATCHES"/>
    <x v="15"/>
    <x v="1"/>
  </r>
  <r>
    <x v="2"/>
    <n v="2"/>
    <n v="3"/>
    <n v="47"/>
    <s v="1116L-003-047"/>
    <s v="1116UA12022"/>
    <s v="WT-01.2"/>
    <s v="North "/>
    <n v="100"/>
    <n v="268"/>
    <s v="WT-01.2, REC., SBX, BIRD SAFE FRIT"/>
    <s v="Rec."/>
    <s v="SBX"/>
    <s v="Infill 3 - Lower Spandrel"/>
    <n v="0.875"/>
    <n v="0.875"/>
    <n v="0.9375"/>
    <n v="0.9375"/>
    <n v="196"/>
    <n v="3.3"/>
    <s v="GL-02A"/>
    <n v="10"/>
    <s v="TO-1116GLA02-10-4884"/>
    <n v="98.25"/>
    <m/>
    <m/>
    <n v="70.125"/>
    <n v="47.845703125"/>
    <n v="574.1484375"/>
    <s v="RELEASED"/>
    <s v="MATCHES"/>
    <x v="20"/>
    <x v="1"/>
  </r>
  <r>
    <x v="3"/>
    <n v="2"/>
    <n v="3"/>
    <n v="48"/>
    <s v="1116L-003-048"/>
    <s v="1116UA2108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48"/>
    <s v="1116L-003-048"/>
    <s v="1116UA2108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48"/>
    <s v="1116L-003-048"/>
    <s v="1116UA2108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49"/>
    <s v="1116L-003-049"/>
    <s v="1116UA11018"/>
    <s v="WT-01.1"/>
    <s v="North "/>
    <n v="100"/>
    <n v="268"/>
    <s v="WT-01.1, REC., VISION, BIRD SAFE FRIT"/>
    <s v="Rec."/>
    <s v="Vision"/>
    <s v="Infill 1"/>
    <n v="0.875"/>
    <n v="0.875"/>
    <n v="0.9375"/>
    <n v="0.9375"/>
    <n v="160"/>
    <n v="1"/>
    <s v="GL-01A"/>
    <n v="10"/>
    <s v="TO-1116GLA01-10-7240"/>
    <n v="98.25"/>
    <m/>
    <m/>
    <n v="106.125"/>
    <n v="72.408203125"/>
    <n v="868.8984375"/>
    <s v="RELEASED"/>
    <s v="MATCHES"/>
    <x v="21"/>
    <x v="1"/>
  </r>
  <r>
    <x v="2"/>
    <n v="2"/>
    <n v="3"/>
    <n v="49"/>
    <s v="1116L-003-049"/>
    <s v="1116UA11018"/>
    <s v="WT-01.1"/>
    <s v="North "/>
    <n v="100"/>
    <n v="268"/>
    <s v="WT-01.1, REC., VISION, BIRD SAFE FRIT"/>
    <s v="Rec."/>
    <s v="Vision"/>
    <s v="Infill 2"/>
    <n v="0.875"/>
    <n v="0.875"/>
    <n v="0.9375"/>
    <n v="1.1875"/>
    <n v="180"/>
    <n v="3.1"/>
    <s v="GL-02A"/>
    <n v="10"/>
    <s v="TO-1116GLA02-10-5959"/>
    <n v="98.25"/>
    <m/>
    <m/>
    <n v="85.875"/>
    <n v="58.591796875"/>
    <n v="703.1015625"/>
    <s v="RELEASED"/>
    <s v="MATCHES"/>
    <x v="15"/>
    <x v="1"/>
  </r>
  <r>
    <x v="2"/>
    <n v="2"/>
    <n v="3"/>
    <n v="49"/>
    <s v="1116L-003-049"/>
    <s v="1116UA11018"/>
    <s v="WT-01.1"/>
    <s v="North "/>
    <n v="100"/>
    <n v="268"/>
    <s v="WT-01.1, REC., VISION, BIRD SAFE FRIT"/>
    <s v="Rec."/>
    <s v="Vision"/>
    <s v="Infill 3 - Lower Spandrel"/>
    <n v="0.875"/>
    <n v="0.875"/>
    <n v="0.9375"/>
    <n v="0.9375"/>
    <n v="196"/>
    <n v="3.3"/>
    <s v="GL-02A"/>
    <n v="10"/>
    <s v="TO-1116GLA02-10-4884"/>
    <n v="98.25"/>
    <m/>
    <m/>
    <n v="70.125"/>
    <n v="47.845703125"/>
    <n v="574.1484375"/>
    <s v="RELEASED"/>
    <s v="MATCHES"/>
    <x v="20"/>
    <x v="1"/>
  </r>
  <r>
    <x v="3"/>
    <n v="2"/>
    <n v="3"/>
    <n v="50"/>
    <s v="1116L-003-050"/>
    <s v="1116UA21088"/>
    <s v="WT-02.1"/>
    <s v="North "/>
    <n v="36"/>
    <n v="268"/>
    <s v="WT-02.1, REC., SBX-R, BIRD SAFE FRIT, ISA-R"/>
    <s v="Rec."/>
    <s v="SBX-R"/>
    <s v="Infill 1"/>
    <n v="0.875"/>
    <n v="0.875"/>
    <n v="0.9375"/>
    <n v="0.9375"/>
    <n v="160"/>
    <n v="1"/>
    <s v="GL-07A"/>
    <n v="10"/>
    <s v="TO-1116GLA07-10-2524"/>
    <n v="34.25"/>
    <m/>
    <m/>
    <n v="106.125"/>
    <n v="25.241536458333332"/>
    <n v="302.8984375"/>
    <s v="RELEASED"/>
    <s v="MATCHES"/>
    <x v="16"/>
    <x v="1"/>
  </r>
  <r>
    <x v="3"/>
    <n v="2"/>
    <n v="3"/>
    <n v="50"/>
    <s v="1116L-003-050"/>
    <s v="1116UA21088"/>
    <s v="WT-02.1"/>
    <s v="North "/>
    <n v="36"/>
    <n v="268"/>
    <s v="WT-02.1, REC., SBX-R, BIRD SAFE FRIT, ISA-R"/>
    <s v="Rec."/>
    <s v="SBX-R"/>
    <s v="Infill 2"/>
    <n v="0.875"/>
    <n v="0.875"/>
    <n v="0.9375"/>
    <n v="1.1875"/>
    <n v="180"/>
    <n v="3.2"/>
    <s v="GL-02A"/>
    <n v="10"/>
    <s v="TO-1116GLA02-10-2042"/>
    <n v="34.25"/>
    <m/>
    <m/>
    <n v="85.875"/>
    <n v="20.425130208333332"/>
    <n v="245.1015625"/>
    <s v="RELEASED"/>
    <s v="MATCHES"/>
    <x v="17"/>
    <x v="1"/>
  </r>
  <r>
    <x v="3"/>
    <n v="2"/>
    <n v="3"/>
    <n v="50"/>
    <s v="1116L-003-050"/>
    <s v="1116UA21088"/>
    <s v="WT-02.1"/>
    <s v="North "/>
    <n v="36"/>
    <n v="268"/>
    <s v="WT-02.1, REC., SBX-R, BIRD SAFE FRIT, ISA-R"/>
    <s v="Rec."/>
    <s v="SBX-R"/>
    <s v="Infill 3 - Lower Spandrel"/>
    <n v="0.875"/>
    <n v="0.875"/>
    <n v="0.9375"/>
    <n v="0.9375"/>
    <n v="196"/>
    <n v="3.3"/>
    <s v="GL-02A"/>
    <n v="10"/>
    <s v="TO-1116GLA02-10-1767"/>
    <n v="34.25"/>
    <m/>
    <m/>
    <n v="70.125"/>
    <n v="16.679036458333332"/>
    <n v="200.1484375"/>
    <s v="RELEASED"/>
    <s v="MATCHES"/>
    <x v="18"/>
    <x v="1"/>
  </r>
  <r>
    <x v="2"/>
    <n v="2"/>
    <n v="3"/>
    <n v="51"/>
    <s v="1116L-003-051"/>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51"/>
    <s v="1116L-003-051"/>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51"/>
    <s v="1116L-003-051"/>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52"/>
    <s v="1116L-003-052"/>
    <s v="1116UA2108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52"/>
    <s v="1116L-003-052"/>
    <s v="1116UA2108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52"/>
    <s v="1116L-003-052"/>
    <s v="1116UA2108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53"/>
    <s v="1116L-003-053"/>
    <s v="1116UA12022"/>
    <s v="WT-01.2"/>
    <s v="North "/>
    <n v="100"/>
    <n v="268"/>
    <s v="WT-01.2, REC., SBX, BIRD SAFE FRIT"/>
    <s v="Rec."/>
    <s v="SBX"/>
    <s v="Infill 1"/>
    <n v="0.875"/>
    <n v="0.875"/>
    <n v="0.9375"/>
    <n v="0.9375"/>
    <n v="160"/>
    <n v="1"/>
    <s v="GL-01B"/>
    <n v="10"/>
    <s v="TO-1116GLB01-10-7240"/>
    <n v="98.25"/>
    <m/>
    <m/>
    <n v="106.125"/>
    <n v="72.408203125"/>
    <n v="868.8984375"/>
    <s v="RELEASED"/>
    <s v="MATCHES"/>
    <x v="19"/>
    <x v="1"/>
  </r>
  <r>
    <x v="2"/>
    <n v="2"/>
    <n v="3"/>
    <n v="53"/>
    <s v="1116L-003-053"/>
    <s v="1116UA12022"/>
    <s v="WT-01.2"/>
    <s v="North "/>
    <n v="100"/>
    <n v="268"/>
    <s v="WT-01.2, REC., SBX, BIRD SAFE FRIT"/>
    <s v="Rec."/>
    <s v="SBX"/>
    <s v="Infill 2"/>
    <n v="0.875"/>
    <n v="0.875"/>
    <n v="0.9375"/>
    <n v="1.1875"/>
    <n v="180"/>
    <n v="3.1"/>
    <s v="GL-02A"/>
    <n v="10"/>
    <s v="TO-1116GLA02-10-5959"/>
    <n v="98.25"/>
    <m/>
    <m/>
    <n v="85.875"/>
    <n v="58.591796875"/>
    <n v="703.1015625"/>
    <s v="RELEASED"/>
    <s v="MATCHES"/>
    <x v="15"/>
    <x v="1"/>
  </r>
  <r>
    <x v="2"/>
    <n v="2"/>
    <n v="3"/>
    <n v="53"/>
    <s v="1116L-003-053"/>
    <s v="1116UA12022"/>
    <s v="WT-01.2"/>
    <s v="North "/>
    <n v="100"/>
    <n v="268"/>
    <s v="WT-01.2, REC., SBX, BIRD SAFE FRIT"/>
    <s v="Rec."/>
    <s v="SBX"/>
    <s v="Infill 3 - Lower Spandrel"/>
    <n v="0.875"/>
    <n v="0.875"/>
    <n v="0.9375"/>
    <n v="0.9375"/>
    <n v="196"/>
    <n v="3.3"/>
    <s v="GL-02A"/>
    <n v="10"/>
    <s v="TO-1116GLA02-10-4884"/>
    <n v="98.25"/>
    <m/>
    <m/>
    <n v="70.125"/>
    <n v="47.845703125"/>
    <n v="574.1484375"/>
    <s v="RELEASED"/>
    <s v="MATCHES"/>
    <x v="20"/>
    <x v="1"/>
  </r>
  <r>
    <x v="3"/>
    <n v="2"/>
    <n v="3"/>
    <n v="54"/>
    <s v="1116L-003-054"/>
    <s v="1116UA21088"/>
    <s v="WT-02.1"/>
    <s v="North "/>
    <n v="36"/>
    <n v="268"/>
    <s v="WT-02.1, REC., SBX-R, BIRD SAFE FRIT, ISA-R"/>
    <s v="Rec."/>
    <s v="SBX-R"/>
    <s v="Infill 1"/>
    <n v="0.875"/>
    <n v="0.875"/>
    <n v="0.9375"/>
    <n v="0.9375"/>
    <n v="160"/>
    <n v="1"/>
    <s v="GL-07A"/>
    <n v="10"/>
    <s v="TO-1116GLA07-10-2524"/>
    <n v="34.25"/>
    <m/>
    <m/>
    <n v="106.125"/>
    <n v="25.241536458333332"/>
    <n v="302.8984375"/>
    <s v="RELEASED"/>
    <s v="MATCHES"/>
    <x v="16"/>
    <x v="1"/>
  </r>
  <r>
    <x v="3"/>
    <n v="2"/>
    <n v="3"/>
    <n v="54"/>
    <s v="1116L-003-054"/>
    <s v="1116UA21088"/>
    <s v="WT-02.1"/>
    <s v="North "/>
    <n v="36"/>
    <n v="268"/>
    <s v="WT-02.1, REC., SBX-R, BIRD SAFE FRIT, ISA-R"/>
    <s v="Rec."/>
    <s v="SBX-R"/>
    <s v="Infill 2"/>
    <n v="0.875"/>
    <n v="0.875"/>
    <n v="0.9375"/>
    <n v="1.1875"/>
    <n v="180"/>
    <n v="3.2"/>
    <s v="GL-02A"/>
    <n v="10"/>
    <s v="TO-1116GLA02-10-2042"/>
    <n v="34.25"/>
    <m/>
    <m/>
    <n v="85.875"/>
    <n v="20.425130208333332"/>
    <n v="245.1015625"/>
    <s v="RELEASED"/>
    <s v="MATCHES"/>
    <x v="17"/>
    <x v="1"/>
  </r>
  <r>
    <x v="3"/>
    <n v="2"/>
    <n v="3"/>
    <n v="54"/>
    <s v="1116L-003-054"/>
    <s v="1116UA21088"/>
    <s v="WT-02.1"/>
    <s v="North "/>
    <n v="36"/>
    <n v="268"/>
    <s v="WT-02.1, REC., SBX-R, BIRD SAFE FRIT, ISA-R"/>
    <s v="Rec."/>
    <s v="SBX-R"/>
    <s v="Infill 3 - Lower Spandrel"/>
    <n v="0.875"/>
    <n v="0.875"/>
    <n v="0.9375"/>
    <n v="0.9375"/>
    <n v="196"/>
    <n v="3.3"/>
    <s v="GL-02A"/>
    <n v="10"/>
    <s v="TO-1116GLA02-10-1767"/>
    <n v="34.25"/>
    <m/>
    <m/>
    <n v="70.125"/>
    <n v="16.679036458333332"/>
    <n v="200.1484375"/>
    <s v="RELEASED"/>
    <s v="MATCHES"/>
    <x v="18"/>
    <x v="1"/>
  </r>
  <r>
    <x v="2"/>
    <n v="2"/>
    <n v="3"/>
    <n v="55"/>
    <s v="1116L-003-055"/>
    <s v="1116UA11018"/>
    <s v="WT-01.1"/>
    <s v="North "/>
    <n v="100"/>
    <n v="268"/>
    <s v="WT-01.1, REC., VISION, BIRD SAFE FRIT"/>
    <s v="Rec."/>
    <s v="Vision"/>
    <s v="Infill 1"/>
    <n v="0.875"/>
    <n v="0.875"/>
    <n v="0.9375"/>
    <n v="0.9375"/>
    <n v="160"/>
    <n v="1"/>
    <s v="GL-01A"/>
    <n v="10"/>
    <s v="TO-1116GLA01-10-7240"/>
    <n v="98.25"/>
    <m/>
    <m/>
    <n v="106.125"/>
    <n v="72.408203125"/>
    <n v="868.8984375"/>
    <s v="RELEASED"/>
    <s v="MATCHES"/>
    <x v="21"/>
    <x v="1"/>
  </r>
  <r>
    <x v="2"/>
    <n v="2"/>
    <n v="3"/>
    <n v="55"/>
    <s v="1116L-003-055"/>
    <s v="1116UA11018"/>
    <s v="WT-01.1"/>
    <s v="North "/>
    <n v="100"/>
    <n v="268"/>
    <s v="WT-01.1, REC., VISION, BIRD SAFE FRIT"/>
    <s v="Rec."/>
    <s v="Vision"/>
    <s v="Infill 2"/>
    <n v="0.875"/>
    <n v="0.875"/>
    <n v="0.9375"/>
    <n v="1.1875"/>
    <n v="180"/>
    <n v="3.1"/>
    <s v="GL-02A"/>
    <n v="10"/>
    <s v="TO-1116GLA02-10-5959"/>
    <n v="98.25"/>
    <m/>
    <m/>
    <n v="85.875"/>
    <n v="58.591796875"/>
    <n v="703.1015625"/>
    <s v="RELEASED"/>
    <s v="MATCHES"/>
    <x v="15"/>
    <x v="1"/>
  </r>
  <r>
    <x v="2"/>
    <n v="2"/>
    <n v="3"/>
    <n v="55"/>
    <s v="1116L-003-055"/>
    <s v="1116UA11018"/>
    <s v="WT-01.1"/>
    <s v="North "/>
    <n v="100"/>
    <n v="268"/>
    <s v="WT-01.1, REC., VISION, BIRD SAFE FRIT"/>
    <s v="Rec."/>
    <s v="Vision"/>
    <s v="Infill 3 - Lower Spandrel"/>
    <n v="0.875"/>
    <n v="0.875"/>
    <n v="0.9375"/>
    <n v="0.9375"/>
    <n v="196"/>
    <n v="3.3"/>
    <s v="GL-02A"/>
    <n v="10"/>
    <s v="TO-1116GLA02-10-4884"/>
    <n v="98.25"/>
    <m/>
    <m/>
    <n v="70.125"/>
    <n v="47.845703125"/>
    <n v="574.1484375"/>
    <s v="RELEASED"/>
    <s v="MATCHES"/>
    <x v="20"/>
    <x v="1"/>
  </r>
  <r>
    <x v="3"/>
    <n v="2"/>
    <n v="3"/>
    <n v="56"/>
    <s v="1116L-003-056"/>
    <s v="1116UA2108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56"/>
    <s v="1116L-003-056"/>
    <s v="1116UA2108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56"/>
    <s v="1116L-003-056"/>
    <s v="1116UA2108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57"/>
    <s v="1116L-003-057"/>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57"/>
    <s v="1116L-003-057"/>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57"/>
    <s v="1116L-003-057"/>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58"/>
    <s v="1116L-003-058"/>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58"/>
    <s v="1116L-003-058"/>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58"/>
    <s v="1116L-003-058"/>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59"/>
    <s v="1116L-003-059"/>
    <s v="1116UA12022"/>
    <s v="WT-01.2"/>
    <s v="North "/>
    <n v="100"/>
    <n v="268"/>
    <s v="WT-01.2, REC., SBX, BIRD SAFE FRIT"/>
    <s v="Rec."/>
    <s v="SBX"/>
    <s v="Infill 1"/>
    <n v="0.875"/>
    <n v="0.875"/>
    <n v="0.9375"/>
    <n v="0.9375"/>
    <n v="160"/>
    <n v="1"/>
    <s v="GL-01B"/>
    <n v="10"/>
    <s v="TO-1116GLB01-10-7240"/>
    <n v="98.25"/>
    <m/>
    <m/>
    <n v="106.125"/>
    <n v="72.408203125"/>
    <n v="868.8984375"/>
    <s v="RELEASED"/>
    <s v="MATCHES"/>
    <x v="19"/>
    <x v="1"/>
  </r>
  <r>
    <x v="2"/>
    <n v="2"/>
    <n v="3"/>
    <n v="59"/>
    <s v="1116L-003-059"/>
    <s v="1116UA12022"/>
    <s v="WT-01.2"/>
    <s v="North "/>
    <n v="100"/>
    <n v="268"/>
    <s v="WT-01.2, REC., SBX, BIRD SAFE FRIT"/>
    <s v="Rec."/>
    <s v="SBX"/>
    <s v="Infill 2"/>
    <n v="0.875"/>
    <n v="0.875"/>
    <n v="0.9375"/>
    <n v="1.1875"/>
    <n v="180"/>
    <n v="3.1"/>
    <s v="GL-02A"/>
    <n v="10"/>
    <s v="TO-1116GLA02-10-5959"/>
    <n v="98.25"/>
    <m/>
    <m/>
    <n v="85.875"/>
    <n v="58.591796875"/>
    <n v="703.1015625"/>
    <s v="RELEASED"/>
    <s v="MATCHES"/>
    <x v="15"/>
    <x v="1"/>
  </r>
  <r>
    <x v="2"/>
    <n v="2"/>
    <n v="3"/>
    <n v="59"/>
    <s v="1116L-003-059"/>
    <s v="1116UA12022"/>
    <s v="WT-01.2"/>
    <s v="North "/>
    <n v="100"/>
    <n v="268"/>
    <s v="WT-01.2, REC., SBX, BIRD SAFE FRIT"/>
    <s v="Rec."/>
    <s v="SBX"/>
    <s v="Infill 3 - Lower Spandrel"/>
    <n v="0.875"/>
    <n v="0.875"/>
    <n v="0.9375"/>
    <n v="0.9375"/>
    <n v="196"/>
    <n v="3.3"/>
    <s v="GL-02A"/>
    <n v="10"/>
    <s v="TO-1116GLA02-10-4884"/>
    <n v="98.25"/>
    <m/>
    <m/>
    <n v="70.125"/>
    <n v="47.845703125"/>
    <n v="574.1484375"/>
    <s v="RELEASED"/>
    <s v="MATCHES"/>
    <x v="20"/>
    <x v="1"/>
  </r>
  <r>
    <x v="3"/>
    <n v="2"/>
    <n v="3"/>
    <n v="60"/>
    <s v="1116L-003-060"/>
    <s v="1116UA21087"/>
    <s v="WT-02.1"/>
    <s v="North "/>
    <n v="36"/>
    <n v="268"/>
    <s v="WT-02.1, REC., SBX-L, BIRD SAFE FRIT, ISA-R"/>
    <s v="Rec."/>
    <s v="SBX-L"/>
    <s v="Infill 1"/>
    <n v="0.875"/>
    <n v="0.875"/>
    <n v="0.9375"/>
    <n v="0.9375"/>
    <n v="160"/>
    <n v="1"/>
    <s v="GL-07A"/>
    <n v="10"/>
    <s v="TO-1116GLA07-10-2524"/>
    <n v="34.25"/>
    <m/>
    <m/>
    <n v="106.125"/>
    <n v="25.241536458333332"/>
    <n v="302.8984375"/>
    <s v="RELEASED"/>
    <s v="MATCHES"/>
    <x v="16"/>
    <x v="1"/>
  </r>
  <r>
    <x v="3"/>
    <n v="2"/>
    <n v="3"/>
    <n v="60"/>
    <s v="1116L-003-060"/>
    <s v="1116UA21087"/>
    <s v="WT-02.1"/>
    <s v="North "/>
    <n v="36"/>
    <n v="268"/>
    <s v="WT-02.1, REC., SBX-L, BIRD SAFE FRIT, ISA-R"/>
    <s v="Rec."/>
    <s v="SBX-L"/>
    <s v="Infill 2"/>
    <n v="0.875"/>
    <n v="0.875"/>
    <n v="0.9375"/>
    <n v="1.1875"/>
    <n v="180"/>
    <n v="3.2"/>
    <s v="GL-02A"/>
    <n v="10"/>
    <s v="TO-1116GLA02-10-2042"/>
    <n v="34.25"/>
    <m/>
    <m/>
    <n v="85.875"/>
    <n v="20.425130208333332"/>
    <n v="245.1015625"/>
    <s v="RELEASED"/>
    <s v="MATCHES"/>
    <x v="17"/>
    <x v="1"/>
  </r>
  <r>
    <x v="3"/>
    <n v="2"/>
    <n v="3"/>
    <n v="60"/>
    <s v="1116L-003-060"/>
    <s v="1116UA21087"/>
    <s v="WT-02.1"/>
    <s v="North "/>
    <n v="36"/>
    <n v="268"/>
    <s v="WT-02.1, REC., SBX-L, BIRD SAFE FRIT, ISA-R"/>
    <s v="Rec."/>
    <s v="SBX-L"/>
    <s v="Infill 3 - Lower Spandrel"/>
    <n v="0.875"/>
    <n v="0.875"/>
    <n v="0.9375"/>
    <n v="0.9375"/>
    <n v="196"/>
    <n v="3.3"/>
    <s v="GL-02A"/>
    <n v="10"/>
    <s v="TO-1116GLA02-10-1767"/>
    <n v="34.25"/>
    <m/>
    <m/>
    <n v="70.125"/>
    <n v="16.679036458333332"/>
    <n v="200.1484375"/>
    <s v="RELEASED"/>
    <s v="MATCHES"/>
    <x v="18"/>
    <x v="1"/>
  </r>
  <r>
    <x v="2"/>
    <n v="2"/>
    <n v="3"/>
    <n v="61"/>
    <s v="1116L-003-061"/>
    <s v="1116UA11020"/>
    <s v="WT-01.1"/>
    <s v="North "/>
    <n v="100"/>
    <n v="268"/>
    <s v="WT-01.1, REC., VISION, BIRD SAFE FRIT, ISA-2X"/>
    <s v="Rec."/>
    <s v="Vision"/>
    <s v="Infill 1"/>
    <n v="0.875"/>
    <n v="0.875"/>
    <n v="0.9375"/>
    <n v="0.9375"/>
    <n v="160"/>
    <n v="1"/>
    <s v="GL-01A"/>
    <n v="10"/>
    <s v="TO-1116GLA01-10-7240"/>
    <n v="98.25"/>
    <m/>
    <m/>
    <n v="106.125"/>
    <n v="72.408203125"/>
    <n v="868.8984375"/>
    <s v="RELEASED"/>
    <s v="MATCHES"/>
    <x v="21"/>
    <x v="1"/>
  </r>
  <r>
    <x v="2"/>
    <n v="2"/>
    <n v="3"/>
    <n v="61"/>
    <s v="1116L-003-061"/>
    <s v="1116UA11020"/>
    <s v="WT-01.1"/>
    <s v="North "/>
    <n v="100"/>
    <n v="268"/>
    <s v="WT-01.1, REC., VISION, BIRD SAFE FRIT, ISA-2X"/>
    <s v="Rec."/>
    <s v="Vision"/>
    <s v="Infill 2"/>
    <n v="0.875"/>
    <n v="0.875"/>
    <n v="0.9375"/>
    <n v="1.1875"/>
    <n v="180"/>
    <n v="3.1"/>
    <s v="GL-02A"/>
    <n v="10"/>
    <s v="TO-1116GLA02-10-5959"/>
    <n v="98.25"/>
    <m/>
    <m/>
    <n v="85.875"/>
    <n v="58.591796875"/>
    <n v="703.1015625"/>
    <s v="RELEASED"/>
    <s v="MATCHES"/>
    <x v="15"/>
    <x v="1"/>
  </r>
  <r>
    <x v="2"/>
    <n v="2"/>
    <n v="3"/>
    <n v="61"/>
    <s v="1116L-003-061"/>
    <s v="1116UA11020"/>
    <s v="WT-01.1"/>
    <s v="North "/>
    <n v="100"/>
    <n v="268"/>
    <s v="WT-01.1, REC., VISION, BIRD SAFE FRIT, ISA-2X"/>
    <s v="Rec."/>
    <s v="Vision"/>
    <s v="Infill 3 - Lower Spandrel"/>
    <n v="0.875"/>
    <n v="0.875"/>
    <n v="0.9375"/>
    <n v="0.9375"/>
    <n v="196"/>
    <n v="3.3"/>
    <s v="GL-02A"/>
    <n v="10"/>
    <s v="TO-1116GLA02-10-4884"/>
    <n v="98.25"/>
    <m/>
    <m/>
    <n v="70.125"/>
    <n v="47.845703125"/>
    <n v="574.1484375"/>
    <s v="RELEASED"/>
    <s v="MATCHES"/>
    <x v="20"/>
    <x v="1"/>
  </r>
  <r>
    <x v="3"/>
    <n v="2"/>
    <n v="3"/>
    <n v="62"/>
    <s v="1116L-003-062"/>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62"/>
    <s v="1116L-003-062"/>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62"/>
    <s v="1116L-003-062"/>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63"/>
    <s v="1116L-003-063"/>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63"/>
    <s v="1116L-003-063"/>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63"/>
    <s v="1116L-003-063"/>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64"/>
    <s v="1116L-003-064"/>
    <s v="1116UA21087"/>
    <s v="WT-02.1"/>
    <s v="North "/>
    <n v="36"/>
    <n v="268"/>
    <s v="WT-02.1, REC., SBX-L, BIRD SAFE FRIT, ISA-R"/>
    <s v="Rec."/>
    <s v="SBX-L"/>
    <s v="Infill 1"/>
    <n v="0.875"/>
    <n v="0.875"/>
    <n v="0.9375"/>
    <n v="0.9375"/>
    <n v="160"/>
    <n v="1"/>
    <s v="GL-07A"/>
    <n v="10"/>
    <s v="TO-1116GLA07-10-2524"/>
    <n v="34.25"/>
    <m/>
    <m/>
    <n v="106.125"/>
    <n v="25.241536458333332"/>
    <n v="302.8984375"/>
    <s v="RELEASED"/>
    <s v="MATCHES"/>
    <x v="16"/>
    <x v="1"/>
  </r>
  <r>
    <x v="3"/>
    <n v="2"/>
    <n v="3"/>
    <n v="64"/>
    <s v="1116L-003-064"/>
    <s v="1116UA21087"/>
    <s v="WT-02.1"/>
    <s v="North "/>
    <n v="36"/>
    <n v="268"/>
    <s v="WT-02.1, REC., SBX-L, BIRD SAFE FRIT, ISA-R"/>
    <s v="Rec."/>
    <s v="SBX-L"/>
    <s v="Infill 2"/>
    <n v="0.875"/>
    <n v="0.875"/>
    <n v="0.9375"/>
    <n v="1.1875"/>
    <n v="180"/>
    <n v="3.2"/>
    <s v="GL-02A"/>
    <n v="10"/>
    <s v="TO-1116GLA02-10-2042"/>
    <n v="34.25"/>
    <m/>
    <m/>
    <n v="85.875"/>
    <n v="20.425130208333332"/>
    <n v="245.1015625"/>
    <s v="RELEASED"/>
    <s v="MATCHES"/>
    <x v="17"/>
    <x v="1"/>
  </r>
  <r>
    <x v="3"/>
    <n v="2"/>
    <n v="3"/>
    <n v="64"/>
    <s v="1116L-003-064"/>
    <s v="1116UA21087"/>
    <s v="WT-02.1"/>
    <s v="North "/>
    <n v="36"/>
    <n v="268"/>
    <s v="WT-02.1, REC., SBX-L, BIRD SAFE FRIT, ISA-R"/>
    <s v="Rec."/>
    <s v="SBX-L"/>
    <s v="Infill 3 - Lower Spandrel"/>
    <n v="0.875"/>
    <n v="0.875"/>
    <n v="0.9375"/>
    <n v="0.9375"/>
    <n v="196"/>
    <n v="3.3"/>
    <s v="GL-02A"/>
    <n v="10"/>
    <s v="TO-1116GLA02-10-1767"/>
    <n v="34.25"/>
    <m/>
    <m/>
    <n v="70.125"/>
    <n v="16.679036458333332"/>
    <n v="200.1484375"/>
    <s v="RELEASED"/>
    <s v="MATCHES"/>
    <x v="18"/>
    <x v="1"/>
  </r>
  <r>
    <x v="4"/>
    <n v="2"/>
    <n v="3"/>
    <n v="65"/>
    <s v="1116L-003-065"/>
    <s v="1116UA12022"/>
    <s v="WT-04.2"/>
    <s v="North "/>
    <n v="100"/>
    <n v="268"/>
    <s v="WT-04.2, REC., SBX, BIRD SAFE FRIT"/>
    <s v="Rec."/>
    <s v="SBX"/>
    <s v="Infill 1"/>
    <n v="0.875"/>
    <n v="0.875"/>
    <n v="0.9375"/>
    <n v="0.9375"/>
    <n v="160"/>
    <n v="1"/>
    <s v="GL-01B"/>
    <n v="10"/>
    <s v="TO-1116GLB01-10-7240"/>
    <n v="98.25"/>
    <m/>
    <m/>
    <n v="106.125"/>
    <n v="72.408203125"/>
    <n v="868.8984375"/>
    <s v="RELEASED"/>
    <s v="MATCHES"/>
    <x v="19"/>
    <x v="1"/>
  </r>
  <r>
    <x v="4"/>
    <n v="2"/>
    <n v="3"/>
    <n v="65"/>
    <s v="1116L-003-065"/>
    <s v="1116UA12022"/>
    <s v="WT-04.2"/>
    <s v="North "/>
    <n v="100"/>
    <n v="268"/>
    <s v="WT-04.2, REC., SBX, BIRD SAFE FRIT"/>
    <s v="Rec."/>
    <s v="SBX"/>
    <s v="Infill 2"/>
    <n v="0.875"/>
    <n v="0.875"/>
    <n v="0.9375"/>
    <n v="1.1875"/>
    <n v="180"/>
    <n v="3.1"/>
    <s v="GL-02A"/>
    <n v="10"/>
    <s v="TO-1116GLA02-10-5959"/>
    <n v="98.25"/>
    <m/>
    <m/>
    <n v="85.875"/>
    <n v="58.591796875"/>
    <n v="703.1015625"/>
    <s v="RELEASED"/>
    <s v="MATCHES"/>
    <x v="15"/>
    <x v="1"/>
  </r>
  <r>
    <x v="4"/>
    <n v="2"/>
    <n v="3"/>
    <n v="65"/>
    <s v="1116L-003-065"/>
    <s v="1116UA12022"/>
    <s v="WT-04.2"/>
    <s v="North "/>
    <n v="100"/>
    <n v="268"/>
    <s v="WT-04.2, REC., SBX, BIRD SAFE FRIT"/>
    <s v="Rec."/>
    <s v="SBX"/>
    <s v="Infill 3 - Lower Spandrel"/>
    <n v="0.875"/>
    <n v="0.875"/>
    <n v="0.9375"/>
    <n v="0.9375"/>
    <n v="196"/>
    <n v="3.3"/>
    <s v="GL-02A"/>
    <n v="10"/>
    <s v="TO-1116GLA02-10-4884"/>
    <n v="98.25"/>
    <m/>
    <m/>
    <n v="70.125"/>
    <n v="47.845703125"/>
    <n v="574.1484375"/>
    <s v="RELEASED"/>
    <s v="MATCHES"/>
    <x v="20"/>
    <x v="1"/>
  </r>
  <r>
    <x v="3"/>
    <n v="2"/>
    <n v="3"/>
    <n v="66"/>
    <s v="1116L-003-066"/>
    <s v="1116UA21088"/>
    <s v="WT-02.1"/>
    <s v="North "/>
    <n v="36"/>
    <n v="268"/>
    <s v="WT-02.1, REC., SBX-R, BIRD SAFE FRIT, ISA-R"/>
    <s v="Rec."/>
    <s v="SBX-R"/>
    <s v="Infill 1"/>
    <n v="0.875"/>
    <n v="0.875"/>
    <n v="0.9375"/>
    <n v="0.9375"/>
    <n v="160"/>
    <n v="1"/>
    <s v="GL-07A"/>
    <n v="10"/>
    <s v="TO-1116GLA07-10-2524"/>
    <n v="34.25"/>
    <m/>
    <m/>
    <n v="106.125"/>
    <n v="25.241536458333332"/>
    <n v="302.8984375"/>
    <s v="RELEASED"/>
    <s v="MATCHES"/>
    <x v="16"/>
    <x v="1"/>
  </r>
  <r>
    <x v="3"/>
    <n v="2"/>
    <n v="3"/>
    <n v="66"/>
    <s v="1116L-003-066"/>
    <s v="1116UA21088"/>
    <s v="WT-02.1"/>
    <s v="North "/>
    <n v="36"/>
    <n v="268"/>
    <s v="WT-02.1, REC., SBX-R, BIRD SAFE FRIT, ISA-R"/>
    <s v="Rec."/>
    <s v="SBX-R"/>
    <s v="Infill 2"/>
    <n v="0.875"/>
    <n v="0.875"/>
    <n v="0.9375"/>
    <n v="1.1875"/>
    <n v="180"/>
    <n v="3.2"/>
    <s v="GL-02A"/>
    <n v="10"/>
    <s v="TO-1116GLA02-10-2042"/>
    <n v="34.25"/>
    <m/>
    <m/>
    <n v="85.875"/>
    <n v="20.425130208333332"/>
    <n v="245.1015625"/>
    <s v="RELEASED"/>
    <s v="MATCHES"/>
    <x v="17"/>
    <x v="1"/>
  </r>
  <r>
    <x v="3"/>
    <n v="2"/>
    <n v="3"/>
    <n v="66"/>
    <s v="1116L-003-066"/>
    <s v="1116UA21088"/>
    <s v="WT-02.1"/>
    <s v="North "/>
    <n v="36"/>
    <n v="268"/>
    <s v="WT-02.1, REC., SBX-R, BIRD SAFE FRIT, ISA-R"/>
    <s v="Rec."/>
    <s v="SBX-R"/>
    <s v="Infill 3 - Lower Spandrel"/>
    <n v="0.875"/>
    <n v="0.875"/>
    <n v="0.9375"/>
    <n v="0.9375"/>
    <n v="196"/>
    <n v="3.3"/>
    <s v="GL-02A"/>
    <n v="10"/>
    <s v="TO-1116GLA02-10-1767"/>
    <n v="34.25"/>
    <m/>
    <m/>
    <n v="70.125"/>
    <n v="16.679036458333332"/>
    <n v="200.1484375"/>
    <s v="RELEASED"/>
    <s v="MATCHES"/>
    <x v="18"/>
    <x v="1"/>
  </r>
  <r>
    <x v="2"/>
    <n v="2"/>
    <n v="3"/>
    <n v="67"/>
    <s v="1116L-003-067"/>
    <s v="1116UA11021"/>
    <s v="WT-01.1"/>
    <s v="North "/>
    <n v="100"/>
    <n v="268"/>
    <s v="WT-01.1, REC., VISION, BIRD SAFE FRIT, ISA-L"/>
    <s v="Rec."/>
    <s v="Vision"/>
    <s v="Infill 1"/>
    <n v="0.875"/>
    <n v="0.875"/>
    <n v="0.9375"/>
    <n v="0.9375"/>
    <n v="160"/>
    <n v="1"/>
    <s v="GL-01A"/>
    <n v="10"/>
    <s v="TO-1116GLA01-10-7240"/>
    <n v="98.25"/>
    <m/>
    <m/>
    <n v="106.125"/>
    <n v="72.408203125"/>
    <n v="868.8984375"/>
    <s v="RELEASED"/>
    <s v="MATCHES"/>
    <x v="21"/>
    <x v="1"/>
  </r>
  <r>
    <x v="2"/>
    <n v="2"/>
    <n v="3"/>
    <n v="67"/>
    <s v="1116L-003-067"/>
    <s v="1116UA11021"/>
    <s v="WT-01.1"/>
    <s v="North "/>
    <n v="100"/>
    <n v="268"/>
    <s v="WT-01.1, REC., VISION, BIRD SAFE FRIT, ISA-L"/>
    <s v="Rec."/>
    <s v="Vision"/>
    <s v="Infill 2"/>
    <n v="0.875"/>
    <n v="0.875"/>
    <n v="0.9375"/>
    <n v="1.1875"/>
    <n v="180"/>
    <n v="3.1"/>
    <s v="GL-02A"/>
    <n v="10"/>
    <s v="TO-1116GLA02-10-5959"/>
    <n v="98.25"/>
    <m/>
    <m/>
    <n v="85.875"/>
    <n v="58.591796875"/>
    <n v="703.1015625"/>
    <s v="RELEASED"/>
    <s v="MATCHES"/>
    <x v="15"/>
    <x v="1"/>
  </r>
  <r>
    <x v="2"/>
    <n v="2"/>
    <n v="3"/>
    <n v="67"/>
    <s v="1116L-003-067"/>
    <s v="1116UA11021"/>
    <s v="WT-01.1"/>
    <s v="North "/>
    <n v="100"/>
    <n v="268"/>
    <s v="WT-01.1, REC., VISION, BIRD SAFE FRIT, ISA-L"/>
    <s v="Rec."/>
    <s v="Vision"/>
    <s v="Infill 3 - Lower Spandrel"/>
    <n v="0.875"/>
    <n v="0.875"/>
    <n v="0.9375"/>
    <n v="0.9375"/>
    <n v="196"/>
    <n v="3.3"/>
    <s v="GL-02A"/>
    <n v="10"/>
    <s v="TO-1116GLA02-10-4884"/>
    <n v="98.25"/>
    <m/>
    <m/>
    <n v="70.125"/>
    <n v="47.845703125"/>
    <n v="574.1484375"/>
    <s v="RELEASED"/>
    <s v="MATCHES"/>
    <x v="20"/>
    <x v="1"/>
  </r>
  <r>
    <x v="3"/>
    <n v="2"/>
    <n v="3"/>
    <n v="68"/>
    <s v="1116L-003-068"/>
    <s v="1116UA21089"/>
    <s v="WT-02.1"/>
    <s v="North "/>
    <n v="36"/>
    <n v="180"/>
    <s v="WT-02.1, REC., SBX-L, BIRD SAFE FRIT, CONNECTION"/>
    <s v="Rec."/>
    <s v="SBX-L"/>
    <s v="Infill 1"/>
    <n v="0.875"/>
    <n v="0.875"/>
    <n v="0.9375"/>
    <n v="1.1875"/>
    <n v="72"/>
    <n v="1"/>
    <s v="GL-07A"/>
    <n v="10"/>
    <s v="TO-1116GLA07-10-2518"/>
    <n v="34.25"/>
    <m/>
    <m/>
    <n v="105.875"/>
    <n v="25.182074652777779"/>
    <n v="302.18489583333337"/>
    <s v="RELEASED"/>
    <s v="MATCHES"/>
    <x v="22"/>
    <x v="1"/>
  </r>
  <r>
    <x v="3"/>
    <n v="2"/>
    <n v="3"/>
    <n v="68"/>
    <s v="1116L-003-068"/>
    <s v="1116UA21089"/>
    <s v="WT-02.1"/>
    <s v="North "/>
    <n v="36"/>
    <n v="180"/>
    <s v="WT-02.1, REC., SBX-L, BIRD SAFE FRIT, CONNECTION"/>
    <s v="Rec."/>
    <s v="SBX-L"/>
    <s v="Infill 3 - Lower Spandrel"/>
    <n v="0.875"/>
    <n v="0.875"/>
    <n v="0.9375"/>
    <n v="0.9375"/>
    <n v="108"/>
    <n v="3.3"/>
    <s v="GL-02A"/>
    <n v="10"/>
    <s v="TO-1116GLA02-10-1767"/>
    <n v="34.25"/>
    <m/>
    <m/>
    <n v="70.125"/>
    <n v="16.679036458333332"/>
    <n v="200.1484375"/>
    <s v="RELEASED"/>
    <s v="MATCHES"/>
    <x v="18"/>
    <x v="1"/>
  </r>
  <r>
    <x v="4"/>
    <n v="2"/>
    <n v="3"/>
    <n v="69"/>
    <s v="1116L-003-069"/>
    <s v="1116UA51001"/>
    <s v="WT-05.1"/>
    <s v="North "/>
    <n v="100"/>
    <n v="210.25"/>
    <s v="WT-05.1, REC., VISION, HEAVY, BIRD SAFE FRIT, CONNECTION"/>
    <s v="Rec."/>
    <s v="Vision"/>
    <s v="Infill 1"/>
    <n v="0.875"/>
    <n v="0.875"/>
    <n v="0.9375"/>
    <n v="0.9375"/>
    <n v="107.94499999999999"/>
    <n v="1"/>
    <s v="GL-01A"/>
    <n v="10"/>
    <s v="TO-1116GLA01-10-6952"/>
    <n v="98.25"/>
    <m/>
    <m/>
    <n v="100.43"/>
    <n v="68.522552083333338"/>
    <n v="822.27062500000011"/>
    <s v="RELEASED"/>
    <s v="MATCHES"/>
    <x v="23"/>
    <x v="1"/>
  </r>
  <r>
    <x v="4"/>
    <n v="2"/>
    <n v="3"/>
    <n v="69"/>
    <s v="1116L-003-069"/>
    <s v="1116UA51001"/>
    <s v="WT-05.1"/>
    <s v="North "/>
    <n v="100"/>
    <n v="210.25"/>
    <s v="WT-05.1, REC., VISION, HEAVY, BIRD SAFE FRIT, CONNECTION"/>
    <s v="Rec."/>
    <s v="Vision"/>
    <s v="Infill 3 - Lower Spandrel"/>
    <n v="0.875"/>
    <n v="0.875"/>
    <n v="0.9375"/>
    <n v="0.9375"/>
    <n v="138.25"/>
    <n v="3.3"/>
    <s v="GL-02A"/>
    <n v="10"/>
    <s v="TO-1116GLA02-10-4884"/>
    <n v="98.25"/>
    <m/>
    <m/>
    <n v="70.125"/>
    <n v="47.845703125"/>
    <n v="574.1484375"/>
    <s v="RELEASED"/>
    <s v="MATCHES"/>
    <x v="20"/>
    <x v="1"/>
  </r>
  <r>
    <x v="3"/>
    <n v="2"/>
    <n v="3"/>
    <n v="70"/>
    <s v="1116L-003-070"/>
    <s v="1116UA23001"/>
    <s v="WT-02.3"/>
    <s v="North "/>
    <n v="36"/>
    <n v="210.25"/>
    <s v="WT-02.3, REC., SBX-R, HEAVY, HEAVY, BIRD SAFE FRIT, CONNECTION"/>
    <s v="Rec."/>
    <s v="SBX-R"/>
    <s v="Infill 1"/>
    <n v="0.875"/>
    <n v="0.875"/>
    <n v="0.9375"/>
    <n v="0.9375"/>
    <n v="107.94499999999999"/>
    <n v="1"/>
    <s v="GL-07A"/>
    <n v="10"/>
    <s v="TO-1116GLA07-10-2488"/>
    <n v="34.25"/>
    <m/>
    <m/>
    <n v="100.43"/>
    <n v="23.886996527777782"/>
    <n v="286.64395833333339"/>
    <s v="RELEASED"/>
    <s v="MATCHES"/>
    <x v="24"/>
    <x v="1"/>
  </r>
  <r>
    <x v="3"/>
    <n v="2"/>
    <n v="3"/>
    <n v="70"/>
    <s v="1116L-003-070"/>
    <s v="1116UA23001"/>
    <s v="WT-02.3"/>
    <s v="North "/>
    <n v="36"/>
    <n v="210.25"/>
    <s v="WT-02.3, REC., SBX-R, HEAVY, HEAVY, BIRD SAFE FRIT, CONNECTION"/>
    <s v="Rec."/>
    <s v="SBX-R"/>
    <s v="Infill 3 - Lower Spandrel"/>
    <n v="0.875"/>
    <n v="0.875"/>
    <n v="0.9375"/>
    <n v="0.9375"/>
    <n v="138.25"/>
    <n v="3.3"/>
    <s v="GL-02A"/>
    <n v="10"/>
    <s v="TO-1116GLA02-10-1767"/>
    <n v="34.25"/>
    <m/>
    <m/>
    <n v="70.125"/>
    <n v="16.679036458333332"/>
    <n v="200.1484375"/>
    <s v="RELEASED"/>
    <s v="MATCHES"/>
    <x v="18"/>
    <x v="1"/>
  </r>
  <r>
    <x v="4"/>
    <n v="2"/>
    <n v="3"/>
    <n v="71"/>
    <s v="1116L-003-071"/>
    <s v="1116UA17001"/>
    <s v="WT-01.7"/>
    <s v="North "/>
    <n v="100"/>
    <n v="210.25"/>
    <s v="WT-01.7, REC., SBX, HEAVY, HEAVY, BIRD SAFE FRIT, CONNECTION"/>
    <s v="Rec."/>
    <s v="SBX"/>
    <s v="Infill 1"/>
    <n v="0.875"/>
    <n v="0.875"/>
    <n v="0.9375"/>
    <n v="0.9375"/>
    <n v="107.94499999999999"/>
    <n v="1"/>
    <s v="GL-01B"/>
    <n v="10"/>
    <s v="TO-1116GLB01-10-6952"/>
    <n v="98.25"/>
    <m/>
    <m/>
    <n v="100.43"/>
    <n v="68.522552083333338"/>
    <n v="822.27062500000011"/>
    <s v="RELEASED"/>
    <s v="MATCHES"/>
    <x v="25"/>
    <x v="1"/>
  </r>
  <r>
    <x v="4"/>
    <n v="2"/>
    <n v="3"/>
    <n v="71"/>
    <s v="1116L-003-071"/>
    <s v="1116UA17001"/>
    <s v="WT-01.7"/>
    <s v="North "/>
    <n v="100"/>
    <n v="210.25"/>
    <s v="WT-01.7, REC., SBX, HEAVY, HEAVY, BIRD SAFE FRIT, CONNECTION"/>
    <s v="Rec."/>
    <s v="SBX"/>
    <s v="Infill 3 - Lower Spandrel"/>
    <n v="0.875"/>
    <n v="0.875"/>
    <n v="0.9375"/>
    <n v="0.9375"/>
    <n v="138.25"/>
    <n v="3.3"/>
    <s v="GL-02A"/>
    <n v="10"/>
    <s v="TO-1116GLA02-10-4884"/>
    <n v="98.25"/>
    <m/>
    <m/>
    <n v="70.125"/>
    <n v="47.845703125"/>
    <n v="574.1484375"/>
    <s v="RELEASED"/>
    <s v="MATCHES"/>
    <x v="20"/>
    <x v="1"/>
  </r>
  <r>
    <x v="3"/>
    <n v="2"/>
    <n v="3"/>
    <n v="72"/>
    <s v="1116L-003-072"/>
    <s v="1116UA23002"/>
    <s v="WT-02.3"/>
    <s v="North "/>
    <n v="36"/>
    <n v="210.25"/>
    <s v="WT-02.3, REC., SBX-L, HEAVY, HEAVY, BIRD SAFE FRIT, CONNECTION"/>
    <s v="Rec."/>
    <s v="SBX-L"/>
    <s v="Infill 1"/>
    <n v="0.875"/>
    <n v="0.875"/>
    <n v="0.9375"/>
    <n v="0.9375"/>
    <n v="107.94499999999999"/>
    <n v="1"/>
    <s v="GL-07A"/>
    <n v="10"/>
    <s v="TO-1116GLA07-10-2488"/>
    <n v="34.25"/>
    <m/>
    <m/>
    <n v="100.43"/>
    <n v="23.886996527777782"/>
    <n v="286.64395833333339"/>
    <s v="RELEASED"/>
    <s v="MATCHES"/>
    <x v="24"/>
    <x v="1"/>
  </r>
  <r>
    <x v="3"/>
    <n v="2"/>
    <n v="3"/>
    <n v="72"/>
    <s v="1116L-003-072"/>
    <s v="1116UA23002"/>
    <s v="WT-02.3"/>
    <s v="North "/>
    <n v="36"/>
    <n v="210.25"/>
    <s v="WT-02.3, REC., SBX-L, HEAVY, HEAVY, BIRD SAFE FRIT, CONNECTION"/>
    <s v="Rec."/>
    <s v="SBX-L"/>
    <s v="Infill 3 - Lower Spandrel"/>
    <n v="0.875"/>
    <n v="0.875"/>
    <n v="0.9375"/>
    <n v="0.9375"/>
    <n v="138.25"/>
    <n v="3.3"/>
    <s v="GL-02A"/>
    <n v="10"/>
    <s v="TO-1116GLA02-10-1767"/>
    <n v="34.25"/>
    <m/>
    <m/>
    <n v="70.125"/>
    <n v="16.679036458333332"/>
    <n v="200.1484375"/>
    <s v="RELEASED"/>
    <s v="MATCHES"/>
    <x v="18"/>
    <x v="1"/>
  </r>
  <r>
    <x v="4"/>
    <n v="2"/>
    <n v="3"/>
    <n v="73"/>
    <s v="1116L-003-073"/>
    <s v="1116UA17002"/>
    <s v="WT-01.7"/>
    <s v="North "/>
    <n v="100"/>
    <n v="210.25"/>
    <s v="WT-01.7, REC., VISION, HEAVY, HEAVY, BIRD SAFE FRIT, CONNECTION"/>
    <s v="Rec."/>
    <s v="Vision"/>
    <s v="Infill 1"/>
    <n v="0.875"/>
    <n v="0.875"/>
    <n v="0.9375"/>
    <n v="0.9375"/>
    <n v="107.94499999999999"/>
    <n v="1"/>
    <s v="GL-01A"/>
    <n v="10"/>
    <s v="TO-1116GLA01-10-6952"/>
    <n v="98.25"/>
    <m/>
    <m/>
    <n v="100.43"/>
    <n v="68.522552083333338"/>
    <n v="822.27062500000011"/>
    <s v="RELEASED"/>
    <s v="MATCHES"/>
    <x v="23"/>
    <x v="1"/>
  </r>
  <r>
    <x v="4"/>
    <n v="2"/>
    <n v="3"/>
    <n v="73"/>
    <s v="1116L-003-073"/>
    <s v="1116UA17002"/>
    <s v="WT-01.7"/>
    <s v="North "/>
    <n v="100"/>
    <n v="210.25"/>
    <s v="WT-01.7, REC., VISION, HEAVY, HEAVY, BIRD SAFE FRIT, CONNECTION"/>
    <s v="Rec."/>
    <s v="Vision"/>
    <s v="Infill 3 - Lower Spandrel"/>
    <n v="0.875"/>
    <n v="0.875"/>
    <n v="0.9375"/>
    <n v="0.9375"/>
    <n v="138.25"/>
    <n v="3.3"/>
    <s v="GL-02A"/>
    <n v="10"/>
    <s v="TO-1116GLA02-10-4884"/>
    <n v="98.25"/>
    <m/>
    <m/>
    <n v="70.125"/>
    <n v="47.845703125"/>
    <n v="574.1484375"/>
    <s v="RELEASED"/>
    <s v="MATCHES"/>
    <x v="20"/>
    <x v="1"/>
  </r>
  <r>
    <x v="3"/>
    <n v="2"/>
    <n v="3"/>
    <n v="74"/>
    <s v="1116L-003-074"/>
    <s v="1116UA23003"/>
    <s v="WT-02.3"/>
    <s v="North "/>
    <n v="36"/>
    <n v="210.25"/>
    <s v="WT-02.3, REC., SBX-R, HEAVY, HEAVY, BIRD SAFE FRIT, CONNECTION"/>
    <s v="Rec."/>
    <s v="SBX-R"/>
    <s v="Infill 1"/>
    <n v="0.875"/>
    <n v="0.875"/>
    <n v="0.9375"/>
    <n v="0.9375"/>
    <n v="107.94499999999999"/>
    <n v="1"/>
    <s v="GL-07A"/>
    <n v="10"/>
    <s v="TO-1116GLA07-10-2488"/>
    <n v="34.25"/>
    <m/>
    <m/>
    <n v="100.43"/>
    <n v="23.886996527777782"/>
    <n v="286.64395833333339"/>
    <s v="RELEASED"/>
    <s v="MATCHES"/>
    <x v="24"/>
    <x v="1"/>
  </r>
  <r>
    <x v="3"/>
    <n v="2"/>
    <n v="3"/>
    <n v="74"/>
    <s v="1116L-003-074"/>
    <s v="1116UA23003"/>
    <s v="WT-02.3"/>
    <s v="North "/>
    <n v="36"/>
    <n v="210.25"/>
    <s v="WT-02.3, REC., SBX-R, HEAVY, HEAVY, BIRD SAFE FRIT, CONNECTION"/>
    <s v="Rec."/>
    <s v="SBX-R"/>
    <s v="Infill 3 - Lower Spandrel"/>
    <n v="0.875"/>
    <n v="0.875"/>
    <n v="0.9375"/>
    <n v="0.9375"/>
    <n v="138.25"/>
    <n v="3.3"/>
    <s v="GL-02A"/>
    <n v="10"/>
    <s v="TO-1116GLA02-10-1767"/>
    <n v="34.25"/>
    <m/>
    <m/>
    <n v="70.125"/>
    <n v="16.679036458333332"/>
    <n v="200.1484375"/>
    <s v="RELEASED"/>
    <s v="MATCHES"/>
    <x v="18"/>
    <x v="1"/>
  </r>
  <r>
    <x v="4"/>
    <n v="2"/>
    <n v="3"/>
    <n v="75"/>
    <s v="1116L-003-075"/>
    <s v="1116UA17003"/>
    <s v="WT-01.7"/>
    <s v="North "/>
    <n v="90"/>
    <n v="210.25"/>
    <s v="WT-01.7, REC., VISION, HEAVY, HEAVY, BIRD SAFE FRIT, CONNECTION"/>
    <s v="Rec."/>
    <s v="Vision"/>
    <s v="Infill 1"/>
    <n v="0.875"/>
    <n v="0.625"/>
    <n v="0.9375"/>
    <n v="0.9375"/>
    <n v="107.94499999999999"/>
    <n v="1"/>
    <s v="GL-01A"/>
    <n v="10"/>
    <s v="TO-1116GLA01-10-6272"/>
    <n v="88.5"/>
    <m/>
    <m/>
    <n v="100.43"/>
    <n v="61.72260416666667"/>
    <n v="740.6712500000001"/>
    <s v="RELEASED"/>
    <s v="MATCHES"/>
    <x v="26"/>
    <x v="1"/>
  </r>
  <r>
    <x v="4"/>
    <n v="2"/>
    <n v="3"/>
    <n v="75"/>
    <s v="1116L-003-075"/>
    <s v="1116UA17003"/>
    <s v="WT-01.7"/>
    <s v="North "/>
    <n v="90"/>
    <n v="210.25"/>
    <s v="WT-01.7, REC., VISION, HEAVY, HEAVY, BIRD SAFE FRIT, CONNECTION"/>
    <s v="Rec."/>
    <s v="Vision"/>
    <s v="Infill 3 - Lower Spandrel"/>
    <n v="0.875"/>
    <n v="0.625"/>
    <n v="0.9375"/>
    <n v="0.9375"/>
    <n v="138.25"/>
    <n v="3.3"/>
    <s v="GL-02A"/>
    <n v="10"/>
    <s v="TO-1116GLA02-10-4309"/>
    <n v="88.5"/>
    <m/>
    <m/>
    <n v="70.125"/>
    <n v="43.09765625"/>
    <n v="517.171875"/>
    <s v="RELEASED"/>
    <s v="MATCHES"/>
    <x v="27"/>
    <x v="1"/>
  </r>
  <r>
    <x v="3"/>
    <n v="2"/>
    <n v="3"/>
    <n v="76"/>
    <s v="1116L-003-076"/>
    <s v="1116UA17004"/>
    <s v="WT-01.7"/>
    <s v="North "/>
    <n v="45"/>
    <n v="210.25"/>
    <s v="WT-01.7, REC., METAL, HEAVY, HEAVY, BIRD SAFE FRIT, CONNECTION"/>
    <s v="Rec."/>
    <s v="Metal"/>
    <m/>
    <m/>
    <m/>
    <m/>
    <m/>
    <m/>
    <s v="N/A"/>
    <m/>
    <n v="10"/>
    <m/>
    <m/>
    <m/>
    <m/>
    <m/>
    <n v="0"/>
    <n v="0"/>
    <s v="NOT RELEASED"/>
    <s v="NOT CHECKED"/>
    <x v="0"/>
    <x v="0"/>
  </r>
  <r>
    <x v="3"/>
    <n v="2"/>
    <n v="3"/>
    <n v="77"/>
    <s v="1116L-003-077"/>
    <s v="1116UA17005"/>
    <s v="WT-01.7"/>
    <s v="North "/>
    <n v="45"/>
    <n v="210.25"/>
    <s v="WT-01.7, REC., VISION, HEAVY, HEAVY, BIRD SAFE FRIT, CONNECTION"/>
    <s v="Rec."/>
    <s v="Vision"/>
    <s v="Infill 1"/>
    <n v="0.875"/>
    <n v="0.875"/>
    <n v="0.9375"/>
    <n v="0.9375"/>
    <n v="107.94499999999999"/>
    <n v="1"/>
    <s v="GL-01A"/>
    <n v="10"/>
    <s v="TO-1116GLA01-10-3016"/>
    <n v="43.25"/>
    <m/>
    <m/>
    <n v="100.43"/>
    <n v="30.163871527777776"/>
    <n v="361.96645833333332"/>
    <s v="RELEASED"/>
    <s v="MATCHES"/>
    <x v="28"/>
    <x v="1"/>
  </r>
  <r>
    <x v="3"/>
    <n v="2"/>
    <n v="3"/>
    <n v="77"/>
    <s v="1116L-003-077"/>
    <s v="1116UA17005"/>
    <s v="WT-01.7"/>
    <s v="North "/>
    <n v="45"/>
    <n v="210.25"/>
    <s v="WT-01.7, REC., VISION, HEAVY, HEAVY, BIRD SAFE FRIT, CONNECTION"/>
    <s v="Rec."/>
    <s v="Vision"/>
    <s v="Infill 3 - Lower Spandrel"/>
    <n v="0.875"/>
    <n v="0.875"/>
    <n v="0.9375"/>
    <n v="0.9375"/>
    <n v="138.25"/>
    <n v="3.3"/>
    <s v="GL-02A"/>
    <n v="10"/>
    <s v="TO-1116GLA02-10-2106"/>
    <n v="43.25"/>
    <m/>
    <m/>
    <n v="70.125"/>
    <n v="21.061848958333332"/>
    <n v="252.7421875"/>
    <s v="RELEASED"/>
    <s v="MATCHES"/>
    <x v="29"/>
    <x v="1"/>
  </r>
  <r>
    <x v="1"/>
    <n v="2"/>
    <n v="3"/>
    <n v="78"/>
    <s v="1116L-003-078"/>
    <s v="1116UA51002"/>
    <s v="WT-05.1"/>
    <s v="North "/>
    <n v="98.959800000000001"/>
    <n v="185.69499999999999"/>
    <s v="WT-05.1, CURVED, METAL, HEAVY, HEAVY, BIRD SAFE FRIT, CONNECTION"/>
    <s v="Curved"/>
    <s v="Metal"/>
    <m/>
    <m/>
    <m/>
    <m/>
    <m/>
    <m/>
    <s v="N/A"/>
    <m/>
    <n v="10"/>
    <m/>
    <m/>
    <m/>
    <m/>
    <m/>
    <n v="0"/>
    <n v="0"/>
    <s v="NOT RELEASED"/>
    <s v="NOT CHECKED"/>
    <x v="0"/>
    <x v="0"/>
  </r>
  <r>
    <x v="4"/>
    <n v="2"/>
    <n v="3"/>
    <n v="79"/>
    <s v="1116L-003-079"/>
    <s v="1116UA18001"/>
    <s v="WT-01.8"/>
    <s v="North "/>
    <n v="82.5"/>
    <n v="185.69499999999999"/>
    <s v="WT-01.8, REC., METAL, END, HEAVY, CONNECTION"/>
    <s v="Rec."/>
    <s v="Metal"/>
    <m/>
    <m/>
    <m/>
    <m/>
    <m/>
    <m/>
    <s v="N/A"/>
    <m/>
    <n v="10"/>
    <m/>
    <m/>
    <m/>
    <m/>
    <m/>
    <n v="0"/>
    <n v="0"/>
    <s v="NOT RELEASED"/>
    <s v="NOT CHECKED"/>
    <x v="0"/>
    <x v="0"/>
  </r>
  <r>
    <x v="0"/>
    <n v="4"/>
    <n v="4"/>
    <n v="1"/>
    <s v="1116L-004-001"/>
    <n v="0"/>
    <s v="WT-05.1"/>
    <s v="South"/>
    <n v="90"/>
    <n v="256"/>
    <s v="WT-05.1, REC., VISION, TRANSITION COPING, HEAVY, HEAVY, BIRD SAFE FRIT"/>
    <s v="Rec."/>
    <s v="Vision"/>
    <s v="Infill 1 - Vision"/>
    <n v="0.875"/>
    <n v="0.875"/>
    <n v="1.1875"/>
    <n v="0.9375"/>
    <n v="106.5"/>
    <m/>
    <s v="GL-13A"/>
    <n v="10"/>
    <s v="TO-1116GLA13-10-9031"/>
    <n v="88.25"/>
    <m/>
    <m/>
    <n v="147.375"/>
    <n v="90.318359375"/>
    <n v="1083.8203125"/>
    <s v="RELEASED"/>
    <s v="MATCHES"/>
    <x v="30"/>
    <x v="0"/>
  </r>
  <r>
    <x v="0"/>
    <n v="4"/>
    <n v="4"/>
    <n v="2"/>
    <s v="1116L-004-002"/>
    <n v="0"/>
    <s v="WT-07.1"/>
    <s v="South"/>
    <n v="90"/>
    <n v="256"/>
    <s v="WT-07.1, REC., VISION, COPING, HEAVY, HEAVY, BIRD SAFE FRIT"/>
    <s v="Rec."/>
    <s v="Vision"/>
    <s v="Infill 1 - Vision"/>
    <n v="0.875"/>
    <n v="0.875"/>
    <n v="1.1875"/>
    <n v="0.9375"/>
    <n v="106.5"/>
    <m/>
    <s v="GL-13A"/>
    <n v="10"/>
    <s v="TO-1116GLA13-10-9031"/>
    <n v="88.25"/>
    <m/>
    <m/>
    <n v="147.375"/>
    <n v="90.318359375"/>
    <n v="1083.8203125"/>
    <s v="NOT RELEASED"/>
    <s v="NOT CHECKED"/>
    <x v="0"/>
    <x v="0"/>
  </r>
  <r>
    <x v="0"/>
    <n v="4"/>
    <n v="4"/>
    <n v="3"/>
    <s v="1116L-004-003"/>
    <n v="0"/>
    <s v="WT-07.1"/>
    <s v="South"/>
    <n v="90"/>
    <n v="256"/>
    <s v="WT-07.1, REC., VISION, COPING, HEAVY, HEAVY, BIRD SAFE FRIT"/>
    <s v="Rec."/>
    <s v="Vision"/>
    <s v="Infill 1 - Vision"/>
    <n v="0.875"/>
    <n v="0.875"/>
    <n v="1.1875"/>
    <n v="0.9375"/>
    <n v="106.5"/>
    <m/>
    <s v="GL-13A"/>
    <n v="10"/>
    <s v="TO-1116GLA13-10-9031"/>
    <n v="88.25"/>
    <m/>
    <m/>
    <n v="147.375"/>
    <n v="90.318359375"/>
    <n v="1083.8203125"/>
    <s v="NOT RELEASED"/>
    <s v="NOT CHECKED"/>
    <x v="0"/>
    <x v="0"/>
  </r>
  <r>
    <x v="0"/>
    <n v="4"/>
    <n v="4"/>
    <n v="4"/>
    <s v="1116L-004-004"/>
    <n v="0"/>
    <s v="WT-07.1"/>
    <s v="South"/>
    <n v="50"/>
    <n v="256"/>
    <s v="WT-07.1, REC., VISION, COPING, HEAVY, HEAVY, BIRD SAFE FRIT"/>
    <s v="Rec."/>
    <s v="Vision"/>
    <s v="Infill 1 - Vision"/>
    <n v="0.875"/>
    <n v="0.875"/>
    <n v="1.1875"/>
    <n v="0.9375"/>
    <n v="106.5"/>
    <m/>
    <s v="GL-13A"/>
    <n v="10"/>
    <s v="TO-1116GLA13-10-4938"/>
    <n v="48.25"/>
    <m/>
    <m/>
    <n v="147.375"/>
    <n v="49.380859375"/>
    <n v="592.5703125"/>
    <s v="NOT RELEASED"/>
    <s v="NOT CHECKED"/>
    <x v="0"/>
    <x v="0"/>
  </r>
  <r>
    <x v="0"/>
    <n v="4"/>
    <n v="4"/>
    <n v="5"/>
    <s v="1116L-004-005"/>
    <n v="0"/>
    <s v="WT-07.1"/>
    <s v="South"/>
    <n v="64.5"/>
    <n v="256"/>
    <s v="WT-07.1, REC., VISION, COPING, HEAVY, HEAVY, BIRD SAFE FRIT"/>
    <s v="Rec."/>
    <s v="Vision"/>
    <s v="Infill 1 - Vision"/>
    <n v="0.875"/>
    <n v="0.875"/>
    <n v="1.1875"/>
    <n v="0.9375"/>
    <n v="106.5"/>
    <m/>
    <s v="GL-13A"/>
    <n v="10"/>
    <s v="TO-1116GLA13-10-6422"/>
    <n v="62.75"/>
    <m/>
    <m/>
    <n v="147.375"/>
    <n v="64.220703125"/>
    <n v="770.6484375"/>
    <s v="NOT RELEASED"/>
    <s v="NOT CHECKED"/>
    <x v="0"/>
    <x v="0"/>
  </r>
  <r>
    <x v="0"/>
    <n v="4"/>
    <n v="4"/>
    <n v="6"/>
    <s v="1116L-004-006"/>
    <n v="0"/>
    <s v="WT-07.3"/>
    <s v="Southwest"/>
    <n v="93.764899999999997"/>
    <n v="256"/>
    <s v="WT-07.3, CURVED, VISION, COPING, HEAVY, HEAVY, BIRD SAFE FRIT"/>
    <s v="Curved"/>
    <s v="Vision"/>
    <s v="Infill 1 - Vision"/>
    <n v="0.89405000000000001"/>
    <n v="0.89405000000000001"/>
    <n v="1.1875"/>
    <n v="0.9375"/>
    <n v="106.5"/>
    <m/>
    <s v="GL-16Z"/>
    <n v="30"/>
    <s v="TO-1116GLZ16-30-9413"/>
    <m/>
    <n v="91.976799999999997"/>
    <n v="325"/>
    <n v="147.375"/>
    <n v="94.132506249999992"/>
    <n v="1129.5900749999998"/>
    <s v="NOT RELEASED"/>
    <s v="NOT CHECKED"/>
    <x v="0"/>
    <x v="0"/>
  </r>
  <r>
    <x v="0"/>
    <n v="4"/>
    <n v="4"/>
    <n v="7"/>
    <s v="1116L-004-007"/>
    <n v="0"/>
    <s v="WT-07.3"/>
    <s v="Southwest"/>
    <n v="93.639399999999995"/>
    <n v="256"/>
    <s v="WT-07.3, CURVED, VISION, COPING, HEAVY, HEAVY, BIRD SAFE FRIT"/>
    <s v="Curved"/>
    <s v="Vision"/>
    <s v="Infill 1 - Vision"/>
    <n v="0.83130000000000004"/>
    <n v="0.83130000000000004"/>
    <n v="1.1875"/>
    <n v="0.9375"/>
    <n v="106.5"/>
    <m/>
    <s v="GL-16Z"/>
    <n v="30"/>
    <s v="TO-1116GLZ16-30-9413"/>
    <m/>
    <n v="91.976799999999997"/>
    <n v="325"/>
    <n v="147.375"/>
    <n v="94.132506249999992"/>
    <n v="1129.5900749999998"/>
    <s v="NOT RELEASED"/>
    <s v="NOT CHECKED"/>
    <x v="0"/>
    <x v="0"/>
  </r>
  <r>
    <x v="0"/>
    <n v="4"/>
    <n v="4"/>
    <n v="8"/>
    <s v="1116L-004-008"/>
    <n v="0"/>
    <s v="WT-07.1"/>
    <s v="West"/>
    <n v="90"/>
    <n v="256"/>
    <s v="WT-07.1, REC., VISION, COPING, HEAVY, HEAVY, BIRD SAFE FRIT"/>
    <s v="Rec."/>
    <s v="Vision"/>
    <s v="Infill 1 - Vision"/>
    <n v="0.875"/>
    <n v="0.875"/>
    <n v="1.1875"/>
    <n v="0.9375"/>
    <n v="102.9033"/>
    <m/>
    <s v="GL-13B"/>
    <n v="10"/>
    <s v="TO-1116GLB13-10-9352"/>
    <n v="88.25"/>
    <m/>
    <m/>
    <n v="150.9717"/>
    <n v="92.522586979166661"/>
    <n v="1110.27104375"/>
    <s v="NOT RELEASED"/>
    <s v="NOT CHECKED"/>
    <x v="0"/>
    <x v="0"/>
  </r>
  <r>
    <x v="0"/>
    <n v="4"/>
    <n v="4"/>
    <n v="9"/>
    <s v="1116L-004-009"/>
    <n v="0"/>
    <s v="WT-07.1"/>
    <s v="West"/>
    <n v="90"/>
    <n v="256"/>
    <s v="WT-07.1, REC., VISION, COPING, HEAVY, HEAVY, BIRD SAFE FRIT"/>
    <s v="Rec."/>
    <s v="Vision"/>
    <s v="Infill 1 - Vision"/>
    <n v="0.875"/>
    <n v="0.875"/>
    <n v="1.1875"/>
    <n v="0.9375"/>
    <n v="99.362899999999996"/>
    <m/>
    <s v="GL-13B"/>
    <n v="10"/>
    <s v="TO-1116GLB13-10-9569"/>
    <n v="88.25"/>
    <m/>
    <m/>
    <n v="154.5121"/>
    <n v="94.692311284722223"/>
    <n v="1136.3077354166667"/>
    <s v="NOT RELEASED"/>
    <s v="NOT CHECKED"/>
    <x v="0"/>
    <x v="0"/>
  </r>
  <r>
    <x v="0"/>
    <n v="4"/>
    <n v="4"/>
    <n v="10"/>
    <s v="1116L-004-010"/>
    <n v="0"/>
    <s v="WT-07.1"/>
    <s v="West"/>
    <n v="90"/>
    <n v="256"/>
    <s v="WT-07.1, REC., VISION, COPING, HEAVY, HEAVY, BIRD SAFE FRIT"/>
    <s v="Rec."/>
    <s v="Vision"/>
    <s v="Infill 1 - Vision"/>
    <n v="0.875"/>
    <n v="0.875"/>
    <n v="1.1875"/>
    <n v="0.9375"/>
    <n v="95.822599999999994"/>
    <m/>
    <s v="GL-13B"/>
    <n v="10"/>
    <s v="TO-1116GLB13-10-9786"/>
    <n v="88.25"/>
    <m/>
    <m/>
    <n v="158.05240000000001"/>
    <n v="96.861974305555563"/>
    <n v="1162.3436916666667"/>
    <s v="NOT RELEASED"/>
    <s v="NOT CHECKED"/>
    <x v="0"/>
    <x v="0"/>
  </r>
  <r>
    <x v="0"/>
    <n v="4"/>
    <n v="4"/>
    <n v="11"/>
    <s v="1116L-004-011"/>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1"/>
    <s v="1116L-004-011"/>
    <n v="0"/>
    <s v="WT-07.2"/>
    <s v="West"/>
    <n v="90"/>
    <n v="256"/>
    <s v="WT-07.2, REC., VISION, COPING, HEAVY, HEAVY, BIRD SAFE FRIT"/>
    <s v="Rec."/>
    <s v="Vision"/>
    <s v="Infill 2 - Spandrel"/>
    <n v="0.875"/>
    <n v="0.875"/>
    <n v="0.9375"/>
    <n v="0.9375"/>
    <n v="241.78219999999999"/>
    <m/>
    <s v="GL-14A"/>
    <n v="22"/>
    <s v="TO-1116GLA14-22-8642"/>
    <n v="88.25"/>
    <m/>
    <m/>
    <n v="12.342800000000011"/>
    <n v="7.5642506944444516"/>
    <n v="90.771008333333413"/>
    <s v="NOT RELEASED"/>
    <s v="NOT CHECKED"/>
    <x v="0"/>
    <x v="0"/>
  </r>
  <r>
    <x v="0"/>
    <n v="4"/>
    <n v="4"/>
    <n v="12"/>
    <s v="1116L-004-012"/>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2"/>
    <s v="1116L-004-012"/>
    <n v="0"/>
    <s v="WT-07.2"/>
    <s v="West"/>
    <n v="90"/>
    <n v="256"/>
    <s v="WT-07.2, REC., VISION, COPING, HEAVY, HEAVY, BIRD SAFE FRIT"/>
    <s v="Rec."/>
    <s v="Vision"/>
    <s v="Infill 2 - Spandrel"/>
    <n v="0.875"/>
    <n v="0.875"/>
    <n v="0.9375"/>
    <n v="0.9375"/>
    <n v="238.24180000000001"/>
    <m/>
    <s v="GL-14A"/>
    <n v="22"/>
    <s v="TO-1116GLA14-22-1033"/>
    <n v="88.25"/>
    <m/>
    <m/>
    <n v="15.883199999999988"/>
    <n v="9.7339749999999938"/>
    <n v="116.80769999999993"/>
    <s v="NOT RELEASED"/>
    <s v="NOT CHECKED"/>
    <x v="0"/>
    <x v="0"/>
  </r>
  <r>
    <x v="0"/>
    <n v="4"/>
    <n v="4"/>
    <n v="13"/>
    <s v="1116L-004-013"/>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3"/>
    <s v="1116L-004-013"/>
    <n v="0"/>
    <s v="WT-07.2"/>
    <s v="West"/>
    <n v="90"/>
    <n v="256"/>
    <s v="WT-07.2, REC., VISION, COPING, HEAVY, HEAVY, BIRD SAFE FRIT"/>
    <s v="Rec."/>
    <s v="Vision"/>
    <s v="Infill 2 - Spandrel"/>
    <n v="0.875"/>
    <n v="0.875"/>
    <n v="0.9375"/>
    <n v="0.9375"/>
    <n v="234.70150000000001"/>
    <m/>
    <s v="GL-14A"/>
    <n v="22"/>
    <s v="TO-1116GLA14-22-1290"/>
    <n v="88.25"/>
    <m/>
    <m/>
    <n v="19.42349999999999"/>
    <n v="11.903638020833327"/>
    <n v="142.84365624999992"/>
    <s v="NOT RELEASED"/>
    <s v="NOT CHECKED"/>
    <x v="0"/>
    <x v="0"/>
  </r>
  <r>
    <x v="0"/>
    <n v="4"/>
    <n v="4"/>
    <n v="14"/>
    <s v="1116L-004-014"/>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4"/>
    <s v="1116L-004-014"/>
    <n v="0"/>
    <s v="WT-07.2"/>
    <s v="West"/>
    <n v="90"/>
    <n v="256"/>
    <s v="WT-07.2, REC., VISION, COPING, HEAVY, HEAVY, BIRD SAFE FRIT"/>
    <s v="Rec."/>
    <s v="Vision"/>
    <s v="Infill 2 - Spandrel"/>
    <n v="0.875"/>
    <n v="0.875"/>
    <n v="0.9375"/>
    <n v="0.9375"/>
    <n v="231.1611"/>
    <m/>
    <s v="GL-14A"/>
    <n v="22"/>
    <s v="TO-1116GLA14-22-1407"/>
    <n v="88.25"/>
    <m/>
    <m/>
    <n v="22.963899999999995"/>
    <n v="14.073362326388885"/>
    <n v="168.88034791666661"/>
    <s v="NOT RELEASED"/>
    <s v="NOT CHECKED"/>
    <x v="0"/>
    <x v="0"/>
  </r>
  <r>
    <x v="0"/>
    <n v="4"/>
    <n v="4"/>
    <n v="15"/>
    <s v="1116L-004-015"/>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5"/>
    <s v="1116L-004-015"/>
    <n v="0"/>
    <s v="WT-07.2"/>
    <s v="West"/>
    <n v="90"/>
    <n v="256"/>
    <s v="WT-07.2, REC., VISION, COPING, HEAVY, HEAVY, BIRD SAFE FRIT"/>
    <s v="Rec."/>
    <s v="Vision"/>
    <s v="Infill 2 - Spandrel"/>
    <n v="0.875"/>
    <n v="0.875"/>
    <n v="0.9375"/>
    <n v="0.9375"/>
    <n v="227.6207"/>
    <m/>
    <s v="GL-14A"/>
    <n v="22"/>
    <s v="TO-1116GLA14-22-1624"/>
    <n v="88.25"/>
    <m/>
    <m/>
    <n v="26.504300000000001"/>
    <n v="16.243086631944447"/>
    <n v="194.91703958333335"/>
    <s v="NOT RELEASED"/>
    <s v="NOT CHECKED"/>
    <x v="0"/>
    <x v="0"/>
  </r>
  <r>
    <x v="0"/>
    <n v="4"/>
    <n v="4"/>
    <n v="16"/>
    <s v="1116L-004-016"/>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6"/>
    <s v="1116L-004-016"/>
    <n v="0"/>
    <s v="WT-07.2"/>
    <s v="West"/>
    <n v="90"/>
    <n v="256"/>
    <s v="WT-07.2, REC., VISION, COPING, HEAVY, HEAVY, BIRD SAFE FRIT"/>
    <s v="Rec."/>
    <s v="Vision"/>
    <s v="Infill 2 - Spandrel"/>
    <n v="0.875"/>
    <n v="0.875"/>
    <n v="0.9375"/>
    <n v="0.9375"/>
    <n v="224.0804"/>
    <m/>
    <s v="GL-14A"/>
    <n v="22"/>
    <s v="TO-1116GLA14-22-1841"/>
    <n v="88.25"/>
    <m/>
    <m/>
    <n v="30.044600000000003"/>
    <n v="18.412749652777777"/>
    <n v="220.95299583333332"/>
    <s v="NOT RELEASED"/>
    <s v="NOT CHECKED"/>
    <x v="0"/>
    <x v="0"/>
  </r>
  <r>
    <x v="0"/>
    <n v="4"/>
    <n v="4"/>
    <n v="17"/>
    <s v="1116L-004-017"/>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7"/>
    <s v="1116L-004-017"/>
    <n v="0"/>
    <s v="WT-07.2"/>
    <s v="West"/>
    <n v="90"/>
    <n v="256"/>
    <s v="WT-07.2, REC., VISION, COPING, HEAVY, HEAVY, BIRD SAFE FRIT"/>
    <s v="Rec."/>
    <s v="Vision"/>
    <s v="Infill 2 - Spandrel"/>
    <n v="0.875"/>
    <n v="0.875"/>
    <n v="0.9375"/>
    <n v="0.9375"/>
    <n v="220.54000000000002"/>
    <m/>
    <s v="GL-14A"/>
    <n v="22"/>
    <s v="TO-1116GLA14-22-2158"/>
    <n v="88.25"/>
    <m/>
    <m/>
    <n v="33.58499999999998"/>
    <n v="20.58247395833332"/>
    <n v="246.98968749999983"/>
    <s v="NOT RELEASED"/>
    <s v="NOT CHECKED"/>
    <x v="0"/>
    <x v="0"/>
  </r>
  <r>
    <x v="0"/>
    <n v="4"/>
    <n v="4"/>
    <n v="18"/>
    <s v="1116L-004-018"/>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8"/>
    <s v="1116L-004-018"/>
    <n v="0"/>
    <s v="WT-07.2"/>
    <s v="West"/>
    <n v="90"/>
    <n v="256"/>
    <s v="WT-07.2, REC., VISION, COPING, HEAVY, HEAVY, BIRD SAFE FRIT"/>
    <s v="Rec."/>
    <s v="Vision"/>
    <s v="Infill 2 - Spandrel"/>
    <n v="0.875"/>
    <n v="0.875"/>
    <n v="0.9375"/>
    <n v="0.9375"/>
    <n v="216.99959999999999"/>
    <m/>
    <s v="GL-14A"/>
    <n v="22"/>
    <s v="TO-1116GLA14-22-2375"/>
    <n v="88.25"/>
    <m/>
    <m/>
    <n v="37.125400000000013"/>
    <n v="22.7521982638889"/>
    <n v="273.0263791666668"/>
    <s v="NOT RELEASED"/>
    <s v="NOT CHECKED"/>
    <x v="0"/>
    <x v="0"/>
  </r>
  <r>
    <x v="0"/>
    <n v="4"/>
    <n v="4"/>
    <n v="19"/>
    <s v="1116L-004-019"/>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19"/>
    <s v="1116L-004-019"/>
    <n v="0"/>
    <s v="WT-07.2"/>
    <s v="West"/>
    <n v="90"/>
    <n v="256"/>
    <s v="WT-07.2, REC., VISION, COPING, HEAVY, HEAVY, BIRD SAFE UV"/>
    <s v="Rec."/>
    <s v="Vision"/>
    <s v="Infill 2 - Spandrel"/>
    <n v="0.875"/>
    <n v="0.875"/>
    <n v="0.9375"/>
    <n v="0.9375"/>
    <n v="213.45929999999998"/>
    <m/>
    <s v="GL-14A"/>
    <n v="22"/>
    <s v="TO-1116GLA14-22-2592"/>
    <n v="88.25"/>
    <m/>
    <m/>
    <n v="40.665700000000015"/>
    <n v="24.92186128472223"/>
    <n v="299.06233541666677"/>
    <s v="NOT RELEASED"/>
    <s v="NOT CHECKED"/>
    <x v="0"/>
    <x v="0"/>
  </r>
  <r>
    <x v="0"/>
    <n v="4"/>
    <n v="4"/>
    <n v="20"/>
    <s v="1116L-004-020"/>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0"/>
    <s v="1116L-004-020"/>
    <n v="0"/>
    <s v="WT-07.2"/>
    <s v="West"/>
    <n v="90"/>
    <n v="256"/>
    <s v="WT-07.2, REC., VISION, COPING, HEAVY, HEAVY, BIRD SAFE UV"/>
    <s v="Rec."/>
    <s v="Vision"/>
    <s v="Infill 2 - Spandrel"/>
    <n v="0.875"/>
    <n v="0.875"/>
    <n v="0.9375"/>
    <n v="0.9375"/>
    <n v="209.91890000000001"/>
    <m/>
    <s v="GL-14A"/>
    <n v="22"/>
    <s v="TO-1116GLA14-22-2709"/>
    <n v="88.25"/>
    <m/>
    <m/>
    <n v="44.206099999999992"/>
    <n v="27.091585590277774"/>
    <n v="325.09902708333328"/>
    <s v="NOT RELEASED"/>
    <s v="NOT CHECKED"/>
    <x v="0"/>
    <x v="0"/>
  </r>
  <r>
    <x v="0"/>
    <n v="4"/>
    <n v="4"/>
    <n v="21"/>
    <s v="1116L-004-021"/>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1"/>
    <s v="1116L-004-021"/>
    <n v="0"/>
    <s v="WT-07.2"/>
    <s v="West"/>
    <n v="90"/>
    <n v="256"/>
    <s v="WT-07.2, REC., VISION, COPING, HEAVY, HEAVY, BIRD SAFE UV"/>
    <s v="Rec."/>
    <s v="Vision"/>
    <s v="Infill 2 - Spandrel"/>
    <n v="0.875"/>
    <n v="0.875"/>
    <n v="0.9375"/>
    <n v="0.9375"/>
    <n v="206.3785"/>
    <m/>
    <s v="GL-14A"/>
    <n v="22"/>
    <s v="TO-1116GLA14-22-2926"/>
    <n v="88.25"/>
    <m/>
    <m/>
    <n v="47.746499999999997"/>
    <n v="29.261309895833328"/>
    <n v="351.13571874999991"/>
    <s v="NOT RELEASED"/>
    <s v="NOT CHECKED"/>
    <x v="0"/>
    <x v="0"/>
  </r>
  <r>
    <x v="0"/>
    <n v="4"/>
    <n v="4"/>
    <n v="22"/>
    <s v="1116L-004-022"/>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2"/>
    <s v="1116L-004-022"/>
    <n v="0"/>
    <s v="WT-07.2"/>
    <s v="West"/>
    <n v="90"/>
    <n v="256"/>
    <s v="WT-07.2, REC., VISION, COPING, HEAVY, HEAVY, BIRD SAFE UV"/>
    <s v="Rec."/>
    <s v="Vision"/>
    <s v="Infill 2 - Spandrel"/>
    <n v="0.875"/>
    <n v="0.875"/>
    <n v="0.9375"/>
    <n v="0.9375"/>
    <n v="202.8381"/>
    <m/>
    <s v="GL-14A"/>
    <n v="22"/>
    <s v="TO-1116GLA14-22-3143"/>
    <n v="88.25"/>
    <m/>
    <m/>
    <n v="51.286900000000003"/>
    <n v="31.431034201388893"/>
    <n v="377.17241041666671"/>
    <s v="NOT RELEASED"/>
    <s v="NOT CHECKED"/>
    <x v="0"/>
    <x v="0"/>
  </r>
  <r>
    <x v="0"/>
    <n v="4"/>
    <n v="4"/>
    <n v="23"/>
    <s v="1116L-004-023"/>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3"/>
    <s v="1116L-004-023"/>
    <n v="0"/>
    <s v="WT-07.2"/>
    <s v="West"/>
    <n v="90"/>
    <n v="256"/>
    <s v="WT-07.2, REC., VISION, COPING, HEAVY, HEAVY, BIRD SAFE UV"/>
    <s v="Rec."/>
    <s v="Vision"/>
    <s v="Infill 2 - Spandrel"/>
    <n v="0.875"/>
    <n v="0.875"/>
    <n v="0.9375"/>
    <n v="0.9375"/>
    <n v="199.2978"/>
    <m/>
    <s v="GL-14A"/>
    <n v="22"/>
    <s v="TO-1116GLA14-22-3460"/>
    <n v="88.25"/>
    <m/>
    <m/>
    <n v="54.827200000000005"/>
    <n v="33.60069722222223"/>
    <n v="403.20836666666673"/>
    <s v="NOT RELEASED"/>
    <s v="NOT CHECKED"/>
    <x v="0"/>
    <x v="0"/>
  </r>
  <r>
    <x v="0"/>
    <n v="4"/>
    <n v="4"/>
    <n v="24"/>
    <s v="1116L-004-024"/>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4"/>
    <s v="1116L-004-024"/>
    <n v="0"/>
    <s v="WT-07.2"/>
    <s v="West"/>
    <n v="90"/>
    <n v="256"/>
    <s v="WT-07.2, REC., VISION, COPING, HEAVY, HEAVY, BIRD SAFE UV"/>
    <s v="Rec."/>
    <s v="Vision"/>
    <s v="Infill 2 - Spandrel"/>
    <n v="0.875"/>
    <n v="0.875"/>
    <n v="0.9375"/>
    <n v="0.9375"/>
    <n v="195.75739999999999"/>
    <m/>
    <s v="GL-14A"/>
    <n v="22"/>
    <s v="TO-1116GLA14-22-3677"/>
    <n v="88.25"/>
    <m/>
    <m/>
    <n v="58.36760000000001"/>
    <n v="35.770421527777785"/>
    <n v="429.24505833333342"/>
    <s v="NOT RELEASED"/>
    <s v="NOT CHECKED"/>
    <x v="0"/>
    <x v="0"/>
  </r>
  <r>
    <x v="0"/>
    <n v="4"/>
    <n v="4"/>
    <n v="25"/>
    <s v="1116L-004-025"/>
    <n v="0"/>
    <s v="WT-07.2"/>
    <s v="West"/>
    <n v="90"/>
    <n v="256"/>
    <s v="WT-07.2, REC., VISION, COPING, HEAVY, HEAVY, BIRD SAFE UV, DOOR"/>
    <s v="Rec."/>
    <s v="Vision"/>
    <s v="Infill 1 - Vision"/>
    <n v="0.875"/>
    <n v="0.875"/>
    <n v="0.3125"/>
    <n v="0.9375"/>
    <n v="178.5"/>
    <m/>
    <s v="GL-13A"/>
    <n v="10"/>
    <s v="TO-1116GLA13-10-4772"/>
    <n v="88.25"/>
    <m/>
    <m/>
    <n v="76.25"/>
    <n v="46.729600694444443"/>
    <n v="560.75520833333326"/>
    <s v="NOT RELEASED"/>
    <s v="NOT CHECKED"/>
    <x v="0"/>
    <x v="0"/>
  </r>
  <r>
    <x v="0"/>
    <n v="4"/>
    <n v="4"/>
    <n v="25"/>
    <s v="1116L-004-025"/>
    <n v="0"/>
    <s v="WT-07.2"/>
    <s v="West"/>
    <n v="90"/>
    <n v="256"/>
    <s v="WT-07.2, REC., VISION, COPING, HEAVY, HEAVY, BIRD SAFE UV, DOOR"/>
    <s v="Rec."/>
    <s v="Vision"/>
    <s v="Infill 2 - Spandrel"/>
    <n v="0.875"/>
    <n v="0.875"/>
    <n v="0.9375"/>
    <n v="0.9375"/>
    <n v="192.21699999999998"/>
    <m/>
    <s v="GL-14A"/>
    <n v="22"/>
    <s v="TO-1116GLA14-22-3894"/>
    <n v="88.25"/>
    <m/>
    <m/>
    <n v="61.908000000000015"/>
    <n v="37.940145833333339"/>
    <n v="455.2817500000001"/>
    <s v="NOT RELEASED"/>
    <s v="NOT CHECKED"/>
    <x v="0"/>
    <x v="0"/>
  </r>
  <r>
    <x v="0"/>
    <n v="4"/>
    <n v="4"/>
    <n v="25"/>
    <s v="1116L-004-025"/>
    <n v="0"/>
    <s v="WT-07.2"/>
    <s v="West"/>
    <n v="90"/>
    <n v="256"/>
    <s v="WT-07.2, REC., VISION, COPING, HEAVY, HEAVY, BIRD SAFE UV, DOOR"/>
    <s v="Rec."/>
    <s v="Vision"/>
    <s v="Infill 3 SL"/>
    <n v="63.875"/>
    <n v="0.875"/>
    <n v="1.1875"/>
    <n v="0.3125"/>
    <n v="184"/>
    <m/>
    <s v="GL-28Z"/>
    <n v="10"/>
    <s v="TO-1116GLZ28-10-1236"/>
    <n v="25.25"/>
    <m/>
    <m/>
    <n v="70.5"/>
    <n v="12.361979166666666"/>
    <n v="148.34375"/>
    <s v="NOT RELEASED"/>
    <s v="NOT CHECKED"/>
    <x v="0"/>
    <x v="0"/>
  </r>
  <r>
    <x v="0"/>
    <n v="4"/>
    <n v="4"/>
    <n v="25"/>
    <s v="1116L-004-025"/>
    <n v="0"/>
    <s v="WT-07.2"/>
    <s v="West"/>
    <n v="90"/>
    <n v="256"/>
    <s v="WT-07.2, REC., VISION, COPING, HEAVY, HEAVY, BIRD SAFE UV, DOOR"/>
    <s v="Rec."/>
    <s v="Vision"/>
    <s v="Infill 4 SL"/>
    <n v="0.875"/>
    <n v="63.875"/>
    <n v="1.1875"/>
    <n v="0.3125"/>
    <n v="184"/>
    <m/>
    <s v="GL-28Z"/>
    <n v="10"/>
    <s v="TO-1116GLZ28-10-1236"/>
    <n v="25.25"/>
    <m/>
    <m/>
    <n v="70.5"/>
    <n v="12.361979166666666"/>
    <n v="148.34375"/>
    <s v="NOT RELEASED"/>
    <s v="NOT CHECKED"/>
    <x v="0"/>
    <x v="0"/>
  </r>
  <r>
    <x v="0"/>
    <n v="4"/>
    <n v="4"/>
    <n v="26"/>
    <s v="1116L-004-026"/>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6"/>
    <s v="1116L-004-026"/>
    <n v="0"/>
    <s v="WT-07.2"/>
    <s v="West"/>
    <n v="90"/>
    <n v="256"/>
    <s v="WT-07.2, REC., VISION, COPING, HEAVY, HEAVY, BIRD SAFE UV"/>
    <s v="Rec."/>
    <s v="Vision"/>
    <s v="Infill 2 - Spandrel"/>
    <n v="0.875"/>
    <n v="0.875"/>
    <n v="0.9375"/>
    <n v="0.9375"/>
    <n v="188.67669999999998"/>
    <m/>
    <s v="GL-14A"/>
    <n v="22"/>
    <s v="TO-1116GLA14-22-4010"/>
    <n v="88.25"/>
    <m/>
    <m/>
    <n v="65.448300000000017"/>
    <n v="40.10980885416668"/>
    <n v="481.31770625000013"/>
    <s v="NOT RELEASED"/>
    <s v="NOT CHECKED"/>
    <x v="0"/>
    <x v="0"/>
  </r>
  <r>
    <x v="0"/>
    <n v="4"/>
    <n v="4"/>
    <n v="27"/>
    <s v="1116L-004-027"/>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7"/>
    <s v="1116L-004-027"/>
    <n v="0"/>
    <s v="WT-07.2"/>
    <s v="West"/>
    <n v="90"/>
    <n v="256"/>
    <s v="WT-07.2, REC., VISION, COPING, HEAVY, HEAVY, BIRD SAFE UV"/>
    <s v="Rec."/>
    <s v="Vision"/>
    <s v="Infill 2 - Spandrel"/>
    <n v="0.875"/>
    <n v="0.875"/>
    <n v="0.9375"/>
    <n v="0.9375"/>
    <n v="185.13630000000001"/>
    <m/>
    <s v="GL-14A"/>
    <n v="22"/>
    <s v="TO-1116GLA14-22-4227"/>
    <n v="88.25"/>
    <m/>
    <m/>
    <n v="68.988699999999994"/>
    <n v="42.27953315972222"/>
    <n v="507.35439791666664"/>
    <s v="NOT RELEASED"/>
    <s v="NOT CHECKED"/>
    <x v="0"/>
    <x v="0"/>
  </r>
  <r>
    <x v="0"/>
    <n v="4"/>
    <n v="4"/>
    <n v="28"/>
    <s v="1116L-004-028"/>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8"/>
    <s v="1116L-004-028"/>
    <n v="0"/>
    <s v="WT-07.2"/>
    <s v="West"/>
    <n v="90"/>
    <n v="256"/>
    <s v="WT-07.2, REC., VISION, COPING, HEAVY, HEAVY, BIRD SAFE UV"/>
    <s v="Rec."/>
    <s v="Vision"/>
    <s v="Infill 2 - Spandrel"/>
    <n v="0.875"/>
    <n v="0.875"/>
    <n v="0.9375"/>
    <n v="0.9375"/>
    <n v="181.5959"/>
    <m/>
    <s v="GL-14A"/>
    <n v="22"/>
    <s v="TO-1116GLA14-22-4444"/>
    <n v="88.25"/>
    <m/>
    <m/>
    <n v="72.5291"/>
    <n v="44.449257465277782"/>
    <n v="533.39108958333338"/>
    <s v="NOT RELEASED"/>
    <s v="NOT CHECKED"/>
    <x v="0"/>
    <x v="0"/>
  </r>
  <r>
    <x v="0"/>
    <n v="4"/>
    <n v="4"/>
    <n v="29"/>
    <s v="1116L-004-029"/>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9"/>
    <s v="1116L-004-029"/>
    <n v="0"/>
    <s v="WT-07.2"/>
    <s v="West"/>
    <n v="90"/>
    <n v="256"/>
    <s v="WT-07.2, REC., VISION, COPING, HEAVY, HEAVY, BIRD SAFE UV"/>
    <s v="Rec."/>
    <s v="Vision"/>
    <s v="Infill 2 - Spandrel"/>
    <n v="0.875"/>
    <n v="0.875"/>
    <n v="0.9375"/>
    <n v="0.9375"/>
    <n v="178.0556"/>
    <m/>
    <s v="GL-14A"/>
    <n v="22"/>
    <s v="TO-1116GLA14-22-4761"/>
    <n v="88.25"/>
    <m/>
    <m/>
    <n v="76.069400000000002"/>
    <n v="46.618920486111115"/>
    <n v="559.42704583333341"/>
    <s v="NOT RELEASED"/>
    <s v="NOT CHECKED"/>
    <x v="0"/>
    <x v="0"/>
  </r>
  <r>
    <x v="0"/>
    <n v="4"/>
    <n v="4"/>
    <n v="30"/>
    <s v="1116L-004-030"/>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30"/>
    <s v="1116L-004-030"/>
    <n v="0"/>
    <s v="WT-07.2"/>
    <s v="West"/>
    <n v="90"/>
    <n v="256"/>
    <s v="WT-07.2, REC., VISION, COPING, HEAVY, HEAVY, BIRD SAFE UV"/>
    <s v="Rec."/>
    <s v="Vision"/>
    <s v="Infill 2 - Spandrel"/>
    <n v="0.875"/>
    <n v="0.875"/>
    <n v="0.9375"/>
    <n v="0.9375"/>
    <n v="174.51519999999999"/>
    <m/>
    <s v="GL-14A"/>
    <n v="22"/>
    <s v="TO-1116GLA14-22-4978"/>
    <n v="88.25"/>
    <m/>
    <m/>
    <n v="79.609800000000007"/>
    <n v="48.78864479166667"/>
    <n v="585.46373749999998"/>
    <s v="NOT RELEASED"/>
    <s v="NOT CHECKED"/>
    <x v="0"/>
    <x v="0"/>
  </r>
  <r>
    <x v="0"/>
    <n v="4"/>
    <n v="4"/>
    <n v="31"/>
    <s v="1116L-004-031"/>
    <n v="0"/>
    <s v="WT-07.2"/>
    <s v="West"/>
    <n v="90"/>
    <n v="256"/>
    <s v="WT-07.2, REC., VISION, TRANSITION COPING, HEAVY, HEAVY, BIRD SAFE UV, REMOVABLE ADJACENT"/>
    <s v="Rec."/>
    <s v="Vision"/>
    <s v="Infill 1 - Vision"/>
    <n v="0.875"/>
    <n v="0.875"/>
    <n v="1.1875"/>
    <n v="0.9375"/>
    <n v="106.5"/>
    <m/>
    <s v="GL-13A"/>
    <n v="10"/>
    <s v="TO-1116GLA13-10-9031"/>
    <n v="88.25"/>
    <m/>
    <m/>
    <n v="147.375"/>
    <n v="90.318359375"/>
    <n v="1083.8203125"/>
    <s v="RELEASED"/>
    <s v="MATCHES"/>
    <x v="30"/>
    <x v="0"/>
  </r>
  <r>
    <x v="0"/>
    <n v="4"/>
    <n v="4"/>
    <n v="31"/>
    <s v="1116L-004-031"/>
    <n v="0"/>
    <s v="WT-07.2"/>
    <s v="West"/>
    <n v="90"/>
    <n v="256"/>
    <s v="WT-07.2, REC., VISION, TRANSITION COPING, HEAVY, HEAVY, BIRD SAFE UV, REMOVABLE ADJACENT"/>
    <s v="Rec."/>
    <s v="Vision"/>
    <s v="Infill 2 - Spandrel"/>
    <n v="0.875"/>
    <n v="0.875"/>
    <n v="0.9375"/>
    <n v="0.9375"/>
    <n v="170.97479999999999"/>
    <m/>
    <s v="GL-15T"/>
    <n v="40"/>
    <s v="TO-1116GLT15-40-5190"/>
    <n v="88.25"/>
    <m/>
    <m/>
    <n v="83.058000000000007"/>
    <n v="50.901864583333335"/>
    <n v="598.05600000000004"/>
    <s v="RELEASED"/>
    <s v="MATCHES"/>
    <x v="31"/>
    <x v="0"/>
  </r>
  <r>
    <x v="0"/>
    <n v="4"/>
    <n v="4"/>
    <n v="32"/>
    <s v="1116L-004-032"/>
    <n v="0"/>
    <s v="WT-07.2"/>
    <s v="West"/>
    <n v="90"/>
    <n v="256"/>
    <s v="WT-07.2, REC., VISION, TRANSITION COPING, HEAVY, HEAVY, BIRD SAFE UV, REMOVABLE"/>
    <s v="Rec."/>
    <s v="Vision"/>
    <s v="Infill 1 - Vision"/>
    <n v="0.875"/>
    <n v="0.875"/>
    <n v="1.1875"/>
    <n v="0.9375"/>
    <n v="106.5"/>
    <m/>
    <s v="GL-13A"/>
    <n v="10"/>
    <s v="TO-1116GLA13-10-9031"/>
    <n v="88.25"/>
    <m/>
    <m/>
    <n v="147.375"/>
    <n v="90.318359375"/>
    <n v="1083.8203125"/>
    <s v="RELEASED"/>
    <s v="MATCHES"/>
    <x v="30"/>
    <x v="0"/>
  </r>
  <r>
    <x v="0"/>
    <n v="4"/>
    <n v="4"/>
    <n v="32"/>
    <s v="1116L-004-032"/>
    <n v="0"/>
    <s v="WT-07.2"/>
    <s v="West"/>
    <n v="90"/>
    <n v="256"/>
    <s v="WT-07.2, REC., VISION, TRANSITION COPING, HEAVY, HEAVY, BIRD SAFE UV, REMOVABLE"/>
    <s v="Rec."/>
    <s v="Vision"/>
    <s v="Infill 2 - Spandrel"/>
    <n v="0.875"/>
    <n v="0.875"/>
    <n v="0.9375"/>
    <n v="0.9375"/>
    <n v="167.43450000000001"/>
    <m/>
    <s v="GL-15T"/>
    <n v="40"/>
    <s v="TO-1116GLT15-40-5307"/>
    <n v="88.25"/>
    <m/>
    <m/>
    <n v="86.599000000000004"/>
    <n v="53.071956597222226"/>
    <n v="624.09400000000005"/>
    <s v="RELEASED"/>
    <s v="MATCHES"/>
    <x v="32"/>
    <x v="0"/>
  </r>
  <r>
    <x v="0"/>
    <n v="4"/>
    <n v="4"/>
    <n v="33"/>
    <s v="1116L-004-033"/>
    <n v="0"/>
    <s v="WT-07.2"/>
    <s v="West"/>
    <n v="90"/>
    <n v="256"/>
    <s v="WT-07.2, REC., VISION, TRANSITION COPING, HEAVY, HEAVY, BIRD SAFE UV, REMOVABLE"/>
    <s v="Rec."/>
    <s v="Vision"/>
    <s v="Infill 1 - Vision"/>
    <n v="0.875"/>
    <n v="0.875"/>
    <n v="1.1875"/>
    <n v="0.9375"/>
    <n v="106.5"/>
    <m/>
    <s v="GL-13A"/>
    <n v="10"/>
    <s v="TO-1116GLA13-10-9031"/>
    <n v="88.25"/>
    <m/>
    <m/>
    <n v="147.375"/>
    <n v="90.318359375"/>
    <n v="1083.8203125"/>
    <s v="RELEASED"/>
    <s v="MATCHES"/>
    <x v="30"/>
    <x v="0"/>
  </r>
  <r>
    <x v="0"/>
    <n v="4"/>
    <n v="4"/>
    <n v="33"/>
    <s v="1116L-004-033"/>
    <n v="0"/>
    <s v="WT-07.2"/>
    <s v="West"/>
    <n v="90"/>
    <n v="256"/>
    <s v="WT-07.2, REC., VISION, TRANSITION COPING, HEAVY, HEAVY, BIRD SAFE UV, REMOVABLE"/>
    <s v="Rec."/>
    <s v="Vision"/>
    <s v="Infill 2 - Spandrel"/>
    <n v="0.875"/>
    <n v="0.875"/>
    <n v="0.9375"/>
    <n v="0.9375"/>
    <n v="163.89410000000001"/>
    <m/>
    <s v="GL-15T"/>
    <n v="40"/>
    <s v="TO-1116GLT15-40-5524"/>
    <n v="88.25"/>
    <m/>
    <m/>
    <n v="90.138999999999996"/>
    <n v="55.241435763888887"/>
    <n v="650.13099999999997"/>
    <s v="RELEASED"/>
    <s v="MATCHES"/>
    <x v="33"/>
    <x v="0"/>
  </r>
  <r>
    <x v="0"/>
    <n v="4"/>
    <n v="4"/>
    <n v="34"/>
    <s v="1116L-004-034"/>
    <n v="0"/>
    <s v="WT-07.2"/>
    <s v="West"/>
    <n v="90"/>
    <n v="256"/>
    <s v="WT-07.2, REC., VISION, TRANSITION COPING, HEAVY, HEAVY, BIRD SAFE UV, REMOVABLE ADJACENT"/>
    <s v="Rec."/>
    <s v="Vision"/>
    <s v="Infill 1 - Vision"/>
    <n v="0.875"/>
    <n v="0.875"/>
    <n v="1.1875"/>
    <n v="0.9375"/>
    <n v="106.5"/>
    <m/>
    <s v="GL-13A"/>
    <n v="10"/>
    <s v="TO-1116GLA13-10-9031"/>
    <n v="88.25"/>
    <m/>
    <m/>
    <n v="147.375"/>
    <n v="90.318359375"/>
    <n v="1083.8203125"/>
    <s v="RELEASED"/>
    <s v="MATCHES"/>
    <x v="30"/>
    <x v="0"/>
  </r>
  <r>
    <x v="0"/>
    <n v="4"/>
    <n v="4"/>
    <n v="34"/>
    <s v="1116L-004-034"/>
    <n v="0"/>
    <s v="WT-07.2"/>
    <s v="West"/>
    <n v="90"/>
    <n v="256"/>
    <s v="WT-07.2, REC., VISION, TRANSITION COPING, HEAVY, HEAVY, BIRD SAFE UV, REMOVABLE ADJACENT"/>
    <s v="Rec."/>
    <s v="Vision"/>
    <s v="Infill 2 - Spandrel"/>
    <n v="0.875"/>
    <n v="0.875"/>
    <n v="0.9375"/>
    <n v="0.9375"/>
    <n v="160.3537"/>
    <m/>
    <s v="GL-15T"/>
    <n v="40"/>
    <s v="TO-1116GLT15-40-5741"/>
    <n v="88.25"/>
    <m/>
    <m/>
    <n v="93.679000000000002"/>
    <n v="57.410914930555549"/>
    <n v="676.16499999999996"/>
    <s v="RELEASED"/>
    <s v="MATCHES"/>
    <x v="34"/>
    <x v="0"/>
  </r>
  <r>
    <x v="0"/>
    <n v="4"/>
    <n v="4"/>
    <n v="35"/>
    <s v="1116L-004-035"/>
    <n v="0"/>
    <s v="WT-05.1"/>
    <s v="West"/>
    <n v="90"/>
    <n v="256"/>
    <s v="WT-05.1, REC., VISION, TRANSITION COPING, HEAVY, HEAVY, BIRD SAFE UV"/>
    <s v="Rec."/>
    <s v="Vision"/>
    <s v="Infill 1 - Vision"/>
    <n v="0.875"/>
    <n v="0.875"/>
    <n v="1.1875"/>
    <n v="0.9375"/>
    <n v="106.5"/>
    <m/>
    <s v="GL-13A"/>
    <n v="10"/>
    <s v="TO-1116GLA13-10-9031"/>
    <n v="88.25"/>
    <m/>
    <m/>
    <n v="147.375"/>
    <n v="90.318359375"/>
    <n v="1083.8203125"/>
    <s v="RELEASED"/>
    <s v="MATCHES"/>
    <x v="30"/>
    <x v="0"/>
  </r>
  <r>
    <x v="0"/>
    <n v="4"/>
    <n v="4"/>
    <n v="35"/>
    <s v="1116L-004-035"/>
    <n v="0"/>
    <s v="WT-05.1"/>
    <s v="West"/>
    <n v="90"/>
    <n v="256"/>
    <s v="WT-05.1, REC., VISION, TRANSITION COPING, HEAVY, HEAVY, BIRD SAFE UV"/>
    <s v="Rec."/>
    <s v="Vision"/>
    <s v="Infill 2 - Spandrel"/>
    <n v="0.875"/>
    <n v="0.875"/>
    <n v="0.9375"/>
    <n v="0.9375"/>
    <n v="156.8134"/>
    <m/>
    <s v="GL-15T"/>
    <n v="40"/>
    <s v="TO-1116GLT15-40-6058"/>
    <n v="88.25"/>
    <m/>
    <m/>
    <n v="97.22"/>
    <n v="59.581006944444439"/>
    <n v="702.202"/>
    <s v="RELEASED"/>
    <s v="MATCHES"/>
    <x v="35"/>
    <x v="0"/>
  </r>
  <r>
    <x v="1"/>
    <n v="2"/>
    <n v="4"/>
    <n v="36"/>
    <s v="1116L-004-036"/>
    <s v="1116UA31016"/>
    <s v="WT-03.1"/>
    <s v="Northwest"/>
    <n v="72.254499999999993"/>
    <n v="256"/>
    <s v="WT-03.1, CURVED, VISION, HEAVY, HEAVY"/>
    <s v="Curved"/>
    <s v="Vision"/>
    <s v="Infill 1"/>
    <n v="0.92925000000000002"/>
    <n v="0.92925000000000002"/>
    <n v="1.1875"/>
    <n v="0.9375"/>
    <n v="106.5"/>
    <s v="N/A"/>
    <s v="GL-04Z"/>
    <n v="30"/>
    <s v="TO-1116GLZ04-30-7204"/>
    <m/>
    <n v="70.395999999999987"/>
    <n v="138"/>
    <n v="147.375"/>
    <n v="72.045906249999987"/>
    <n v="864.55087499999991"/>
    <s v="RELEASED"/>
    <s v="MATCHES"/>
    <x v="36"/>
    <x v="0"/>
  </r>
  <r>
    <x v="1"/>
    <n v="2"/>
    <n v="4"/>
    <n v="36"/>
    <s v="1116L-004-036"/>
    <s v="1116UA31016"/>
    <s v="WT-03.1"/>
    <s v="Northwest"/>
    <n v="72.254499999999993"/>
    <n v="256"/>
    <s v="WT-03.1, CURVED, VISION, HEAVY, HEAVY"/>
    <s v="Curved"/>
    <s v="Vision"/>
    <s v="Infill 2"/>
    <n v="0.92925000000000002"/>
    <n v="0.92925000000000002"/>
    <n v="0.9375"/>
    <n v="1.1875"/>
    <n v="149.5"/>
    <n v="2.2000000000000002"/>
    <s v="GL-05Z"/>
    <n v="30"/>
    <s v="TO-1116GLZ05-30-5102"/>
    <m/>
    <n v="70.395999999999987"/>
    <n v="138"/>
    <n v="104.375"/>
    <n v="51.024878472222213"/>
    <n v="612.29854166666655"/>
    <s v="RELEASED"/>
    <s v="MATCHES"/>
    <x v="37"/>
    <x v="0"/>
  </r>
  <r>
    <x v="1"/>
    <n v="2"/>
    <n v="4"/>
    <n v="37"/>
    <s v="1116L-004-037"/>
    <s v="1116UA31017"/>
    <s v="WT-03.1"/>
    <s v="Northwest"/>
    <n v="72.260900000000007"/>
    <n v="256"/>
    <s v="WT-03.1, CURVED, VISION, HEAVY, HEAVY, ISA-R"/>
    <s v="Curved"/>
    <s v="Vision"/>
    <s v="Infill 1"/>
    <n v="0.93245"/>
    <n v="0.93245"/>
    <n v="1.1875"/>
    <n v="0.9375"/>
    <n v="106.5"/>
    <s v="N/A"/>
    <s v="GL-04Z"/>
    <n v="30"/>
    <s v="TO-1116GLZ04-30-7204"/>
    <m/>
    <n v="70.396000000000001"/>
    <n v="138"/>
    <n v="147.375"/>
    <n v="72.045906250000002"/>
    <n v="864.55087500000002"/>
    <s v="RELEASED"/>
    <s v="MATCHES"/>
    <x v="36"/>
    <x v="0"/>
  </r>
  <r>
    <x v="1"/>
    <n v="2"/>
    <n v="4"/>
    <n v="37"/>
    <s v="1116L-004-037"/>
    <s v="1116UA31017"/>
    <s v="WT-03.1"/>
    <s v="Northwest"/>
    <n v="72.260900000000007"/>
    <n v="256"/>
    <s v="WT-03.1, CURVED, VISION, HEAVY, HEAVY, ISA-R"/>
    <s v="Curved"/>
    <s v="Vision"/>
    <s v="Infill 2"/>
    <n v="0.93245"/>
    <n v="0.93245"/>
    <n v="0.9375"/>
    <n v="1.1875"/>
    <n v="149.5"/>
    <n v="2.2000000000000002"/>
    <s v="GL-05Z"/>
    <n v="30"/>
    <s v="TO-1116GLZ05-30-5102"/>
    <m/>
    <n v="70.396000000000001"/>
    <n v="138"/>
    <n v="104.375"/>
    <n v="51.024878472222227"/>
    <n v="612.29854166666678"/>
    <s v="RELEASED"/>
    <s v="MATCHES"/>
    <x v="37"/>
    <x v="0"/>
  </r>
  <r>
    <x v="1"/>
    <n v="2"/>
    <n v="4"/>
    <n v="38"/>
    <s v="1116L-004-038"/>
    <s v="1116UA31017"/>
    <s v="WT-03.1"/>
    <s v="Northwest"/>
    <n v="72.254499999999993"/>
    <n v="256"/>
    <s v="WT-03.1, CURVED, VISION, HEAVY, HEAVY, ISA-R"/>
    <s v="Curved"/>
    <s v="Vision"/>
    <s v="Infill 1"/>
    <n v="0.92925000000000002"/>
    <n v="0.92925000000000002"/>
    <n v="1.1875"/>
    <n v="0.9375"/>
    <n v="106.5"/>
    <s v="N/A"/>
    <s v="GL-04Z"/>
    <n v="30"/>
    <s v="TO-1116GLZ04-30-7204"/>
    <m/>
    <n v="70.395999999999987"/>
    <n v="138"/>
    <n v="147.375"/>
    <n v="72.045906249999987"/>
    <n v="864.55087499999991"/>
    <s v="RELEASED"/>
    <s v="MATCHES"/>
    <x v="36"/>
    <x v="0"/>
  </r>
  <r>
    <x v="1"/>
    <n v="2"/>
    <n v="4"/>
    <n v="38"/>
    <s v="1116L-004-038"/>
    <s v="1116UA31017"/>
    <s v="WT-03.1"/>
    <s v="Northwest"/>
    <n v="72.254499999999993"/>
    <n v="256"/>
    <s v="WT-03.1, CURVED, VISION, HEAVY, HEAVY, ISA-R"/>
    <s v="Curved"/>
    <s v="Vision"/>
    <s v="Infill 2"/>
    <n v="0.92925000000000002"/>
    <n v="0.92925000000000002"/>
    <n v="0.9375"/>
    <n v="1.1875"/>
    <n v="149.5"/>
    <n v="2.2000000000000002"/>
    <s v="GL-05Z"/>
    <n v="30"/>
    <s v="TO-1116GLZ05-30-5102"/>
    <m/>
    <n v="70.395999999999987"/>
    <n v="138"/>
    <n v="104.375"/>
    <n v="51.024878472222213"/>
    <n v="612.29854166666655"/>
    <s v="RELEASED"/>
    <s v="MATCHES"/>
    <x v="37"/>
    <x v="0"/>
  </r>
  <r>
    <x v="2"/>
    <n v="2"/>
    <n v="4"/>
    <n v="39"/>
    <s v="1116L-004-039"/>
    <s v="1116UA12023"/>
    <s v="WT-01.2"/>
    <s v="North "/>
    <n v="100"/>
    <n v="256"/>
    <s v="WT-01.2, REC., SBX, HEAVY, HEAVY, ISA-R"/>
    <s v="Rec."/>
    <s v="SBX"/>
    <s v="Infill 1"/>
    <n v="0.875"/>
    <n v="0.875"/>
    <n v="1.1875"/>
    <n v="0.9375"/>
    <n v="106.5"/>
    <s v="N/A"/>
    <s v="GL-01T"/>
    <n v="10"/>
    <s v="TO-1116GLT01-10-1015"/>
    <n v="98.25"/>
    <m/>
    <m/>
    <n v="147.375"/>
    <n v="100.552734375"/>
    <n v="1206.6328125"/>
    <s v="RELEASED"/>
    <s v="MATCHES"/>
    <x v="38"/>
    <x v="1"/>
  </r>
  <r>
    <x v="2"/>
    <n v="2"/>
    <n v="4"/>
    <n v="39"/>
    <s v="1116L-004-039"/>
    <s v="1116UA12023"/>
    <s v="WT-01.2"/>
    <s v="North "/>
    <n v="100"/>
    <n v="256"/>
    <s v="WT-01.2, REC., SBX, HEAVY, HEAVY, ISA-R"/>
    <s v="Rec."/>
    <s v="SBX"/>
    <s v="Infill 2"/>
    <n v="0.875"/>
    <n v="0.875"/>
    <n v="0.9375"/>
    <n v="1.1875"/>
    <n v="149.5"/>
    <n v="2.2000000000000002"/>
    <s v="GL-02Z"/>
    <n v="10"/>
    <s v="TO-1116GLZ02-10-7121"/>
    <n v="98.25"/>
    <m/>
    <m/>
    <n v="104.375"/>
    <n v="71.214192708333329"/>
    <n v="854.5703125"/>
    <s v="RELEASED"/>
    <s v="MATCHES"/>
    <x v="39"/>
    <x v="1"/>
  </r>
  <r>
    <x v="3"/>
    <n v="2"/>
    <n v="4"/>
    <n v="40"/>
    <s v="1116L-004-040"/>
    <s v="1116UA21090"/>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40"/>
    <s v="1116L-004-040"/>
    <s v="1116UA21090"/>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41"/>
    <s v="1116L-004-041"/>
    <s v="1116UA12024"/>
    <s v="WT-01.2"/>
    <s v="North "/>
    <n v="100"/>
    <n v="256"/>
    <s v="WT-01.2, REC., SBX, HEAVY, HEAVY, ISA-R"/>
    <s v="Rec."/>
    <s v="SBX"/>
    <s v="Infill 1"/>
    <n v="0.875"/>
    <n v="0.875"/>
    <n v="1.1875"/>
    <n v="0.9375"/>
    <n v="106.5"/>
    <s v="N/A"/>
    <s v="GL-01T"/>
    <n v="10"/>
    <s v="TO-1116GLT01-10-1015"/>
    <n v="98.25"/>
    <m/>
    <m/>
    <n v="147.375"/>
    <n v="100.552734375"/>
    <n v="1206.6328125"/>
    <s v="RELEASED"/>
    <s v="MATCHES"/>
    <x v="38"/>
    <x v="1"/>
  </r>
  <r>
    <x v="2"/>
    <n v="2"/>
    <n v="4"/>
    <n v="41"/>
    <s v="1116L-004-041"/>
    <s v="1116UA12024"/>
    <s v="WT-01.2"/>
    <s v="North "/>
    <n v="100"/>
    <n v="256"/>
    <s v="WT-01.2, REC., SBX, HEAVY, HEAVY, ISA-R"/>
    <s v="Rec."/>
    <s v="SBX"/>
    <s v="Infill 2"/>
    <n v="0.875"/>
    <n v="0.875"/>
    <n v="0.9375"/>
    <n v="1.1875"/>
    <n v="149.5"/>
    <n v="2.2000000000000002"/>
    <s v="GL-02Z"/>
    <n v="10"/>
    <s v="TO-1116GLZ02-10-7121"/>
    <n v="98.25"/>
    <m/>
    <m/>
    <n v="104.375"/>
    <n v="71.214192708333329"/>
    <n v="854.5703125"/>
    <s v="RELEASED"/>
    <s v="MATCHES"/>
    <x v="39"/>
    <x v="1"/>
  </r>
  <r>
    <x v="3"/>
    <n v="2"/>
    <n v="4"/>
    <n v="42"/>
    <s v="1116L-004-042"/>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42"/>
    <s v="1116L-004-042"/>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2"/>
    <n v="2"/>
    <n v="4"/>
    <n v="43"/>
    <s v="1116L-004-043"/>
    <s v="1116UA11022"/>
    <s v="WT-01.1"/>
    <s v="North "/>
    <n v="100"/>
    <n v="256"/>
    <s v="WT-01.1, REC., VISION, HEAVY, HEAVY"/>
    <s v="Rec."/>
    <s v="Vision"/>
    <s v="Infill 1"/>
    <n v="0.875"/>
    <n v="0.875"/>
    <n v="1.1875"/>
    <n v="0.9375"/>
    <n v="106.5"/>
    <s v="N/A"/>
    <s v="GL-01Z"/>
    <n v="10"/>
    <s v="TO-1116GLZ01-10-1015"/>
    <n v="98.25"/>
    <m/>
    <m/>
    <n v="147.375"/>
    <n v="100.552734375"/>
    <n v="1206.6328125"/>
    <s v="RELEASED"/>
    <s v="MATCHES"/>
    <x v="42"/>
    <x v="1"/>
  </r>
  <r>
    <x v="2"/>
    <n v="2"/>
    <n v="4"/>
    <n v="43"/>
    <s v="1116L-004-043"/>
    <s v="1116UA11022"/>
    <s v="WT-01.1"/>
    <s v="North "/>
    <n v="100"/>
    <n v="256"/>
    <s v="WT-01.1, REC., VISION, HEAVY, HEAVY"/>
    <s v="Rec."/>
    <s v="Vision"/>
    <s v="Infill 2"/>
    <n v="0.875"/>
    <n v="0.875"/>
    <n v="0.9375"/>
    <n v="1.1875"/>
    <n v="149.5"/>
    <n v="2.2000000000000002"/>
    <s v="GL-02Z"/>
    <n v="10"/>
    <s v="TO-1116GLZ02-10-7121"/>
    <n v="98.25"/>
    <m/>
    <m/>
    <n v="104.375"/>
    <n v="71.214192708333329"/>
    <n v="854.5703125"/>
    <s v="RELEASED"/>
    <s v="MATCHES"/>
    <x v="39"/>
    <x v="1"/>
  </r>
  <r>
    <x v="3"/>
    <n v="2"/>
    <n v="4"/>
    <n v="44"/>
    <s v="1116L-004-044"/>
    <s v="1116UA21092"/>
    <s v="WT-02.1"/>
    <s v="North "/>
    <n v="36"/>
    <n v="256"/>
    <s v="WT-02.1, REC., SBX-R, HEAVY, HEAVY, ISA-R"/>
    <s v="Rec."/>
    <s v="SBX-R"/>
    <s v="Infill 1"/>
    <n v="0.875"/>
    <n v="0.875"/>
    <n v="1.1875"/>
    <n v="0.9375"/>
    <n v="106.5"/>
    <s v="N/A"/>
    <s v="GL-07T"/>
    <n v="10"/>
    <s v="TO-1116GLT07-10-3505"/>
    <n v="34.25"/>
    <m/>
    <m/>
    <n v="147.375"/>
    <n v="35.052734375"/>
    <n v="420.6328125"/>
    <s v="RELEASED"/>
    <s v="MATCHES"/>
    <x v="40"/>
    <x v="1"/>
  </r>
  <r>
    <x v="3"/>
    <n v="2"/>
    <n v="4"/>
    <n v="44"/>
    <s v="1116L-004-044"/>
    <s v="1116UA21092"/>
    <s v="WT-02.1"/>
    <s v="North "/>
    <n v="36"/>
    <n v="256"/>
    <s v="WT-02.1, REC., SBX-R, HEAVY, HEAVY, ISA-R"/>
    <s v="Rec."/>
    <s v="SBX-R"/>
    <s v="Infill 2"/>
    <n v="0.875"/>
    <n v="0.875"/>
    <n v="0.9375"/>
    <n v="1.1875"/>
    <n v="149.5"/>
    <n v="2.2000000000000002"/>
    <s v="GL-02Z"/>
    <n v="10"/>
    <s v="TO-1116GLZ02-10-2582"/>
    <n v="34.25"/>
    <m/>
    <m/>
    <n v="104.375"/>
    <n v="24.825303819444443"/>
    <n v="297.90364583333331"/>
    <s v="RELEASED"/>
    <s v="MATCHES"/>
    <x v="41"/>
    <x v="1"/>
  </r>
  <r>
    <x v="2"/>
    <n v="2"/>
    <n v="4"/>
    <n v="45"/>
    <s v="1116L-004-045"/>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45"/>
    <s v="1116L-004-045"/>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46"/>
    <s v="1116L-004-046"/>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46"/>
    <s v="1116L-004-046"/>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4"/>
    <n v="2"/>
    <n v="4"/>
    <n v="47"/>
    <s v="1116L-004-047"/>
    <s v="1116UA42016"/>
    <s v="WT-04.2"/>
    <s v="North "/>
    <n v="100"/>
    <n v="256"/>
    <s v="WT-04.2, REC., LOUVER, HEAVY, HEAVY"/>
    <s v="Rec."/>
    <s v="Louver"/>
    <s v="Infill 2"/>
    <n v="0.875"/>
    <n v="0.875"/>
    <n v="0.9375"/>
    <n v="1.1875"/>
    <n v="149.5"/>
    <n v="2.2000000000000002"/>
    <s v="GL-02Z"/>
    <n v="10"/>
    <s v="TO-1116GLZ02-10-7121"/>
    <n v="98.25"/>
    <m/>
    <m/>
    <n v="104.375"/>
    <n v="71.214192708333329"/>
    <n v="854.5703125"/>
    <s v="RELEASED"/>
    <s v="MATCHES"/>
    <x v="39"/>
    <x v="1"/>
  </r>
  <r>
    <x v="3"/>
    <n v="2"/>
    <n v="4"/>
    <n v="48"/>
    <s v="1116L-004-048"/>
    <s v="1116UA21093"/>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48"/>
    <s v="1116L-004-048"/>
    <s v="1116UA21093"/>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49"/>
    <s v="1116L-004-049"/>
    <s v="1116UA11022"/>
    <s v="WT-01.1"/>
    <s v="North "/>
    <n v="100"/>
    <n v="256"/>
    <s v="WT-01.1, REC., VISION, HEAVY, HEAVY"/>
    <s v="Rec."/>
    <s v="Vision"/>
    <s v="Infill 1"/>
    <n v="0.875"/>
    <n v="0.875"/>
    <n v="1.1875"/>
    <n v="0.9375"/>
    <n v="106.5"/>
    <s v="N/A"/>
    <s v="GL-01Z"/>
    <n v="10"/>
    <s v="TO-1116GLZ01-10-1015"/>
    <n v="98.25"/>
    <m/>
    <m/>
    <n v="147.375"/>
    <n v="100.552734375"/>
    <n v="1206.6328125"/>
    <s v="RELEASED"/>
    <s v="MATCHES"/>
    <x v="42"/>
    <x v="1"/>
  </r>
  <r>
    <x v="2"/>
    <n v="2"/>
    <n v="4"/>
    <n v="49"/>
    <s v="1116L-004-049"/>
    <s v="1116UA11022"/>
    <s v="WT-01.1"/>
    <s v="North "/>
    <n v="100"/>
    <n v="256"/>
    <s v="WT-01.1, REC., VISION, HEAVY, HEAVY"/>
    <s v="Rec."/>
    <s v="Vision"/>
    <s v="Infill 2"/>
    <n v="0.875"/>
    <n v="0.875"/>
    <n v="0.9375"/>
    <n v="1.1875"/>
    <n v="149.5"/>
    <n v="2.2000000000000002"/>
    <s v="GL-02Z"/>
    <n v="10"/>
    <s v="TO-1116GLZ02-10-7121"/>
    <n v="98.25"/>
    <m/>
    <m/>
    <n v="104.375"/>
    <n v="71.214192708333329"/>
    <n v="854.5703125"/>
    <s v="RELEASED"/>
    <s v="MATCHES"/>
    <x v="39"/>
    <x v="1"/>
  </r>
  <r>
    <x v="3"/>
    <n v="2"/>
    <n v="4"/>
    <n v="50"/>
    <s v="1116L-004-050"/>
    <s v="1116UA21094"/>
    <s v="WT-02.1"/>
    <s v="North "/>
    <n v="36"/>
    <n v="256"/>
    <s v="WT-02.1, REC., SBX-L, HEAVY, HEAVY, ISA-R"/>
    <s v="Rec."/>
    <s v="SBX-L"/>
    <s v="Infill 1"/>
    <n v="0.875"/>
    <n v="0.875"/>
    <n v="1.1875"/>
    <n v="0.9375"/>
    <n v="106.5"/>
    <s v="N/A"/>
    <s v="GL-07T"/>
    <n v="10"/>
    <s v="TO-1116GLT07-10-3505"/>
    <n v="34.25"/>
    <m/>
    <m/>
    <n v="147.375"/>
    <n v="35.052734375"/>
    <n v="420.6328125"/>
    <s v="RELEASED"/>
    <s v="MATCHES"/>
    <x v="40"/>
    <x v="1"/>
  </r>
  <r>
    <x v="3"/>
    <n v="2"/>
    <n v="4"/>
    <n v="50"/>
    <s v="1116L-004-050"/>
    <s v="1116UA21094"/>
    <s v="WT-02.1"/>
    <s v="North "/>
    <n v="36"/>
    <n v="256"/>
    <s v="WT-02.1, REC., SBX-L, HEAVY, HEAVY, ISA-R"/>
    <s v="Rec."/>
    <s v="SBX-L"/>
    <s v="Infill 2"/>
    <n v="0.875"/>
    <n v="0.875"/>
    <n v="0.9375"/>
    <n v="1.1875"/>
    <n v="149.5"/>
    <n v="2.2000000000000002"/>
    <s v="GL-02Z"/>
    <n v="10"/>
    <s v="TO-1116GLZ02-10-2582"/>
    <n v="34.25"/>
    <m/>
    <m/>
    <n v="104.375"/>
    <n v="24.825303819444443"/>
    <n v="297.90364583333331"/>
    <s v="RELEASED"/>
    <s v="MATCHES"/>
    <x v="41"/>
    <x v="1"/>
  </r>
  <r>
    <x v="2"/>
    <n v="2"/>
    <n v="4"/>
    <n v="51"/>
    <s v="1116L-004-051"/>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51"/>
    <s v="1116L-004-051"/>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52"/>
    <s v="1116L-004-052"/>
    <s v="1116UA21093"/>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52"/>
    <s v="1116L-004-052"/>
    <s v="1116UA21093"/>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53"/>
    <s v="1116L-004-053"/>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53"/>
    <s v="1116L-004-053"/>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54"/>
    <s v="1116L-004-054"/>
    <s v="1116UA21094"/>
    <s v="WT-02.1"/>
    <s v="North "/>
    <n v="36"/>
    <n v="256"/>
    <s v="WT-02.1, REC., SBX-L, HEAVY, HEAVY, ISA-R"/>
    <s v="Rec."/>
    <s v="SBX-L"/>
    <s v="Infill 1"/>
    <n v="0.875"/>
    <n v="0.875"/>
    <n v="1.1875"/>
    <n v="0.9375"/>
    <n v="106.5"/>
    <s v="N/A"/>
    <s v="GL-07T"/>
    <n v="10"/>
    <s v="TO-1116GLT07-10-3505"/>
    <n v="34.25"/>
    <m/>
    <m/>
    <n v="147.375"/>
    <n v="35.052734375"/>
    <n v="420.6328125"/>
    <s v="RELEASED"/>
    <s v="MATCHES"/>
    <x v="40"/>
    <x v="1"/>
  </r>
  <r>
    <x v="3"/>
    <n v="2"/>
    <n v="4"/>
    <n v="54"/>
    <s v="1116L-004-054"/>
    <s v="1116UA21094"/>
    <s v="WT-02.1"/>
    <s v="North "/>
    <n v="36"/>
    <n v="256"/>
    <s v="WT-02.1, REC., SBX-L, HEAVY, HEAVY, ISA-R"/>
    <s v="Rec."/>
    <s v="SBX-L"/>
    <s v="Infill 2"/>
    <n v="0.875"/>
    <n v="0.875"/>
    <n v="0.9375"/>
    <n v="1.1875"/>
    <n v="149.5"/>
    <n v="2.2000000000000002"/>
    <s v="GL-02Z"/>
    <n v="10"/>
    <s v="TO-1116GLZ02-10-2582"/>
    <n v="34.25"/>
    <m/>
    <m/>
    <n v="104.375"/>
    <n v="24.825303819444443"/>
    <n v="297.90364583333331"/>
    <s v="RELEASED"/>
    <s v="MATCHES"/>
    <x v="41"/>
    <x v="1"/>
  </r>
  <r>
    <x v="2"/>
    <n v="2"/>
    <n v="4"/>
    <n v="55"/>
    <s v="1116L-004-055"/>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55"/>
    <s v="1116L-004-055"/>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56"/>
    <s v="1116L-004-056"/>
    <s v="1116UA21093"/>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56"/>
    <s v="1116L-004-056"/>
    <s v="1116UA21093"/>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57"/>
    <s v="1116L-004-057"/>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57"/>
    <s v="1116L-004-057"/>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58"/>
    <s v="1116L-004-058"/>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58"/>
    <s v="1116L-004-058"/>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2"/>
    <n v="2"/>
    <n v="4"/>
    <n v="59"/>
    <s v="1116L-004-059"/>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59"/>
    <s v="1116L-004-059"/>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60"/>
    <s v="1116L-004-060"/>
    <s v="1116UA21092"/>
    <s v="WT-02.1"/>
    <s v="North "/>
    <n v="36"/>
    <n v="256"/>
    <s v="WT-02.1, REC., SBX-R, HEAVY, HEAVY, ISA-R"/>
    <s v="Rec."/>
    <s v="SBX-R"/>
    <s v="Infill 1"/>
    <n v="0.875"/>
    <n v="0.875"/>
    <n v="1.1875"/>
    <n v="0.9375"/>
    <n v="106.5"/>
    <s v="N/A"/>
    <s v="GL-07T"/>
    <n v="10"/>
    <s v="TO-1116GLT07-10-3505"/>
    <n v="34.25"/>
    <m/>
    <m/>
    <n v="147.375"/>
    <n v="35.052734375"/>
    <n v="420.6328125"/>
    <s v="RELEASED"/>
    <s v="MATCHES"/>
    <x v="40"/>
    <x v="1"/>
  </r>
  <r>
    <x v="3"/>
    <n v="2"/>
    <n v="4"/>
    <n v="60"/>
    <s v="1116L-004-060"/>
    <s v="1116UA21092"/>
    <s v="WT-02.1"/>
    <s v="North "/>
    <n v="36"/>
    <n v="256"/>
    <s v="WT-02.1, REC., SBX-R, HEAVY, HEAVY, ISA-R"/>
    <s v="Rec."/>
    <s v="SBX-R"/>
    <s v="Infill 2"/>
    <n v="0.875"/>
    <n v="0.875"/>
    <n v="0.9375"/>
    <n v="1.1875"/>
    <n v="149.5"/>
    <n v="2.2000000000000002"/>
    <s v="GL-02Z"/>
    <n v="10"/>
    <s v="TO-1116GLZ02-10-2582"/>
    <n v="34.25"/>
    <m/>
    <m/>
    <n v="104.375"/>
    <n v="24.825303819444443"/>
    <n v="297.90364583333331"/>
    <s v="RELEASED"/>
    <s v="MATCHES"/>
    <x v="41"/>
    <x v="1"/>
  </r>
  <r>
    <x v="2"/>
    <n v="2"/>
    <n v="4"/>
    <n v="61"/>
    <s v="1116L-004-061"/>
    <s v="1116UA11024"/>
    <s v="WT-01.1"/>
    <s v="North "/>
    <n v="100"/>
    <n v="256"/>
    <s v="WT-01.1, REC., VISION, HEAVY, HEAVY, ISA-2X"/>
    <s v="Rec."/>
    <s v="Vision"/>
    <s v="Infill 1"/>
    <n v="0.875"/>
    <n v="0.875"/>
    <n v="1.1875"/>
    <n v="0.9375"/>
    <n v="106.5"/>
    <s v="N/A"/>
    <s v="GL-01Z"/>
    <n v="10"/>
    <s v="TO-1116GLZ01-10-1015"/>
    <n v="98.25"/>
    <m/>
    <m/>
    <n v="147.375"/>
    <n v="100.552734375"/>
    <n v="1206.6328125"/>
    <s v="RELEASED"/>
    <s v="MATCHES"/>
    <x v="42"/>
    <x v="1"/>
  </r>
  <r>
    <x v="2"/>
    <n v="2"/>
    <n v="4"/>
    <n v="61"/>
    <s v="1116L-004-061"/>
    <s v="1116UA11024"/>
    <s v="WT-01.1"/>
    <s v="North "/>
    <n v="100"/>
    <n v="256"/>
    <s v="WT-01.1, REC., VISION, HEAVY, HEAVY, ISA-2X"/>
    <s v="Rec."/>
    <s v="Vision"/>
    <s v="Infill 2"/>
    <n v="0.875"/>
    <n v="0.875"/>
    <n v="0.9375"/>
    <n v="1.1875"/>
    <n v="149.5"/>
    <n v="2.2000000000000002"/>
    <s v="GL-02Z"/>
    <n v="10"/>
    <s v="TO-1116GLZ02-10-7121"/>
    <n v="98.25"/>
    <m/>
    <m/>
    <n v="104.375"/>
    <n v="71.214192708333329"/>
    <n v="854.5703125"/>
    <s v="RELEASED"/>
    <s v="MATCHES"/>
    <x v="39"/>
    <x v="1"/>
  </r>
  <r>
    <x v="3"/>
    <n v="2"/>
    <n v="4"/>
    <n v="62"/>
    <s v="1116L-004-062"/>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62"/>
    <s v="1116L-004-062"/>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2"/>
    <n v="2"/>
    <n v="4"/>
    <n v="63"/>
    <s v="1116L-004-063"/>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63"/>
    <s v="1116L-004-063"/>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64"/>
    <s v="1116L-004-064"/>
    <s v="1116UA21092"/>
    <s v="WT-02.1"/>
    <s v="North "/>
    <n v="36"/>
    <n v="256"/>
    <s v="WT-02.1, REC., SBX-R, HEAVY, HEAVY, ISA-R"/>
    <s v="Rec."/>
    <s v="SBX-R"/>
    <s v="Infill 1"/>
    <n v="0.875"/>
    <n v="0.875"/>
    <n v="1.1875"/>
    <n v="0.9375"/>
    <n v="106.5"/>
    <s v="N/A"/>
    <s v="GL-07T"/>
    <n v="10"/>
    <s v="TO-1116GLT07-10-3505"/>
    <n v="34.25"/>
    <m/>
    <m/>
    <n v="147.375"/>
    <n v="35.052734375"/>
    <n v="420.6328125"/>
    <s v="RELEASED"/>
    <s v="MATCHES"/>
    <x v="40"/>
    <x v="1"/>
  </r>
  <r>
    <x v="3"/>
    <n v="2"/>
    <n v="4"/>
    <n v="64"/>
    <s v="1116L-004-064"/>
    <s v="1116UA21092"/>
    <s v="WT-02.1"/>
    <s v="North "/>
    <n v="36"/>
    <n v="256"/>
    <s v="WT-02.1, REC., SBX-R, HEAVY, HEAVY, ISA-R"/>
    <s v="Rec."/>
    <s v="SBX-R"/>
    <s v="Infill 2"/>
    <n v="0.875"/>
    <n v="0.875"/>
    <n v="0.9375"/>
    <n v="1.1875"/>
    <n v="149.5"/>
    <n v="2.2000000000000002"/>
    <s v="GL-02Z"/>
    <n v="10"/>
    <s v="TO-1116GLZ02-10-2582"/>
    <n v="34.25"/>
    <m/>
    <m/>
    <n v="104.375"/>
    <n v="24.825303819444443"/>
    <n v="297.90364583333331"/>
    <s v="RELEASED"/>
    <s v="MATCHES"/>
    <x v="41"/>
    <x v="1"/>
  </r>
  <r>
    <x v="2"/>
    <n v="2"/>
    <n v="4"/>
    <n v="65"/>
    <s v="1116L-004-065"/>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65"/>
    <s v="1116L-004-065"/>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66"/>
    <s v="1116L-004-066"/>
    <s v="1116UA21094"/>
    <s v="WT-02.1"/>
    <s v="North "/>
    <n v="36"/>
    <n v="256"/>
    <s v="WT-02.1, REC., SBX-L, HEAVY, HEAVY, ISA-R"/>
    <s v="Rec."/>
    <s v="SBX-L"/>
    <s v="Infill 1"/>
    <n v="0.875"/>
    <n v="0.875"/>
    <n v="1.1875"/>
    <n v="0.9375"/>
    <n v="106.5"/>
    <s v="N/A"/>
    <s v="GL-07T"/>
    <n v="10"/>
    <s v="TO-1116GLT07-10-3505"/>
    <n v="34.25"/>
    <m/>
    <m/>
    <n v="147.375"/>
    <n v="35.052734375"/>
    <n v="420.6328125"/>
    <s v="RELEASED"/>
    <s v="MATCHES"/>
    <x v="40"/>
    <x v="1"/>
  </r>
  <r>
    <x v="3"/>
    <n v="2"/>
    <n v="4"/>
    <n v="66"/>
    <s v="1116L-004-066"/>
    <s v="1116UA21094"/>
    <s v="WT-02.1"/>
    <s v="North "/>
    <n v="36"/>
    <n v="256"/>
    <s v="WT-02.1, REC., SBX-L, HEAVY, HEAVY, ISA-R"/>
    <s v="Rec."/>
    <s v="SBX-L"/>
    <s v="Infill 2"/>
    <n v="0.875"/>
    <n v="0.875"/>
    <n v="0.9375"/>
    <n v="1.1875"/>
    <n v="149.5"/>
    <n v="2.2000000000000002"/>
    <s v="GL-02Z"/>
    <n v="10"/>
    <s v="TO-1116GLZ02-10-2582"/>
    <n v="34.25"/>
    <m/>
    <m/>
    <n v="104.375"/>
    <n v="24.825303819444443"/>
    <n v="297.90364583333331"/>
    <s v="RELEASED"/>
    <s v="MATCHES"/>
    <x v="41"/>
    <x v="1"/>
  </r>
  <r>
    <x v="2"/>
    <n v="2"/>
    <n v="4"/>
    <n v="67"/>
    <s v="1116L-004-067"/>
    <s v="1116UA11025"/>
    <s v="WT-01.1"/>
    <s v="North "/>
    <n v="100"/>
    <n v="256"/>
    <s v="WT-01.1, REC., VISION, HEAVY, HEAVY, ISA-L"/>
    <s v="Rec."/>
    <s v="Vision"/>
    <s v="Infill 1"/>
    <n v="0.875"/>
    <n v="0.875"/>
    <n v="1.1875"/>
    <n v="0.9375"/>
    <n v="106.5"/>
    <s v="N/A"/>
    <s v="GL-01Z"/>
    <n v="10"/>
    <s v="TO-1116GLZ01-10-1015"/>
    <n v="98.25"/>
    <m/>
    <m/>
    <n v="147.375"/>
    <n v="100.552734375"/>
    <n v="1206.6328125"/>
    <s v="RELEASED"/>
    <s v="MATCHES"/>
    <x v="42"/>
    <x v="1"/>
  </r>
  <r>
    <x v="2"/>
    <n v="2"/>
    <n v="4"/>
    <n v="67"/>
    <s v="1116L-004-067"/>
    <s v="1116UA11025"/>
    <s v="WT-01.1"/>
    <s v="North "/>
    <n v="100"/>
    <n v="256"/>
    <s v="WT-01.1, REC., VISION, HEAVY, HEAVY, ISA-L"/>
    <s v="Rec."/>
    <s v="Vision"/>
    <s v="Infill 2"/>
    <n v="0.875"/>
    <n v="0.875"/>
    <n v="0.9375"/>
    <n v="1.1875"/>
    <n v="149.5"/>
    <n v="2.2000000000000002"/>
    <s v="GL-02Z"/>
    <n v="10"/>
    <s v="TO-1116GLZ02-10-7121"/>
    <n v="98.25"/>
    <m/>
    <m/>
    <n v="104.375"/>
    <n v="71.214192708333329"/>
    <n v="854.5703125"/>
    <s v="RELEASED"/>
    <s v="MATCHES"/>
    <x v="39"/>
    <x v="1"/>
  </r>
  <r>
    <x v="3"/>
    <n v="2"/>
    <n v="4"/>
    <n v="68"/>
    <s v="1116L-004-068"/>
    <s v="1116UA21095"/>
    <s v="WT-02.1"/>
    <s v="North "/>
    <n v="36"/>
    <n v="237.5"/>
    <s v="WT-02.1, REC., SBX-R, HEAVY, HEAVY, BIRD SAFE FRIT, CONNECTION"/>
    <s v="Rec."/>
    <s v="SBX-R"/>
    <s v="Infill 1"/>
    <n v="0.875"/>
    <n v="0.875"/>
    <n v="0.9375"/>
    <n v="1.1875"/>
    <n v="88"/>
    <s v="N/A"/>
    <s v="GL-07T"/>
    <n v="10"/>
    <s v="TO-1116GLT07-10-3505"/>
    <n v="34.25"/>
    <m/>
    <m/>
    <n v="147.375"/>
    <n v="35.052734375"/>
    <n v="420.6328125"/>
    <s v="RELEASED"/>
    <s v="MATCHES"/>
    <x v="40"/>
    <x v="1"/>
  </r>
  <r>
    <x v="3"/>
    <n v="2"/>
    <n v="4"/>
    <n v="68"/>
    <s v="1116L-004-068"/>
    <s v="1116UA21095"/>
    <s v="WT-02.1"/>
    <s v="North "/>
    <n v="36"/>
    <n v="237.5"/>
    <s v="WT-02.1, REC., SBX-R, HEAVY, HEAVY, BIRD SAFE FRIT, CONNECTION"/>
    <s v="Rec."/>
    <s v="SBX-R"/>
    <s v="Infill 2 - Lower"/>
    <n v="0.875"/>
    <n v="0.875"/>
    <n v="1.1875"/>
    <n v="0.9375"/>
    <n v="149.50049999999999"/>
    <n v="3.2"/>
    <s v="GL-02A"/>
    <n v="10"/>
    <s v="TO-1116GLA02-10-2042"/>
    <n v="34.25"/>
    <m/>
    <m/>
    <n v="85.874500000000012"/>
    <n v="20.425011284722228"/>
    <n v="245.10013541666672"/>
    <s v="RELEASED"/>
    <s v="MATCHES"/>
    <x v="17"/>
    <x v="1"/>
  </r>
  <r>
    <x v="4"/>
    <n v="2"/>
    <n v="4"/>
    <n v="69"/>
    <s v="1116L-004-069"/>
    <s v="1116UA51003"/>
    <s v="WT-05.1"/>
    <s v="North "/>
    <n v="90"/>
    <n v="237.5"/>
    <s v="WT-05.1, REC., VISION, TRANSITION COPING, HEAVY, HEAVY, BIRD SAFE FRIT, CONNECTION"/>
    <s v="Rec."/>
    <s v="Vision"/>
    <s v="Infill 1"/>
    <n v="0.875"/>
    <n v="0.875"/>
    <n v="0.9375"/>
    <n v="3.6875"/>
    <n v="88"/>
    <s v="N/A"/>
    <s v="GL-01Z"/>
    <n v="10"/>
    <s v="TO-1116GLZ01-10-8978"/>
    <n v="88.25"/>
    <m/>
    <m/>
    <n v="144.875"/>
    <n v="88.786241319444443"/>
    <n v="1065.4348958333333"/>
    <s v="RELEASED"/>
    <s v="MATCHES"/>
    <x v="43"/>
    <x v="1"/>
  </r>
  <r>
    <x v="4"/>
    <n v="2"/>
    <n v="4"/>
    <n v="69"/>
    <s v="1116L-004-069"/>
    <s v="1116UA51003"/>
    <s v="WT-05.1"/>
    <s v="North "/>
    <n v="90"/>
    <n v="237.5"/>
    <s v="WT-05.1, REC., VISION, TRANSITION COPING, HEAVY, HEAVY, BIRD SAFE FRIT, CONNECTION"/>
    <s v="Rec."/>
    <s v="Vision"/>
    <s v="Infill 2 - Lower"/>
    <n v="0.875"/>
    <n v="0.875"/>
    <n v="1.1875"/>
    <n v="0.9375"/>
    <n v="149.5"/>
    <n v="3.2"/>
    <s v="GL-02A"/>
    <n v="10"/>
    <s v="TO-1116GLA02-10-5362"/>
    <n v="88.25"/>
    <m/>
    <m/>
    <n v="85.875"/>
    <n v="52.628255208333336"/>
    <n v="631.5390625"/>
    <s v="RELEASED"/>
    <s v="MATCHES"/>
    <x v="44"/>
    <x v="1"/>
  </r>
  <r>
    <x v="4"/>
    <n v="2"/>
    <n v="4"/>
    <n v="70"/>
    <s v="1116L-004-070"/>
    <s v="1116UA15001"/>
    <s v="WT-01.5"/>
    <s v="North "/>
    <n v="90"/>
    <n v="237.5"/>
    <s v="WT-01.5, REC., VISION, TRANSITION COPING, BIRD SAFE FRIT, CONNECTION"/>
    <s v="Rec."/>
    <s v="Vision"/>
    <s v="Infill 1"/>
    <n v="0.875"/>
    <n v="0.875"/>
    <n v="0.9375"/>
    <n v="3.6875"/>
    <n v="88"/>
    <s v="N/A"/>
    <s v="GL-01Z"/>
    <n v="10"/>
    <s v="TO-1116GLZ01-10-8978"/>
    <n v="88.25"/>
    <m/>
    <m/>
    <n v="144.875"/>
    <n v="88.786241319444443"/>
    <n v="1065.4348958333333"/>
    <s v="RELEASED"/>
    <s v="MATCHES"/>
    <x v="43"/>
    <x v="1"/>
  </r>
  <r>
    <x v="4"/>
    <n v="2"/>
    <n v="4"/>
    <n v="70"/>
    <s v="1116L-004-070"/>
    <s v="1116UA15001"/>
    <s v="WT-01.5"/>
    <s v="North "/>
    <n v="90"/>
    <n v="237.5"/>
    <s v="WT-01.5, REC., VISION, TRANSITION COPING, BIRD SAFE FRIT, CONNECTION"/>
    <s v="Rec."/>
    <s v="Vision"/>
    <s v="Infill 2 - Lower"/>
    <n v="0.875"/>
    <n v="0.875"/>
    <n v="0.9375"/>
    <n v="0.9375"/>
    <n v="149.5"/>
    <n v="3.2"/>
    <s v="GL-02A"/>
    <n v="10"/>
    <s v="TO-1116GLA02-10-5378"/>
    <n v="88.25"/>
    <m/>
    <m/>
    <n v="86.125"/>
    <n v="52.781467013888886"/>
    <n v="633.37760416666663"/>
    <s v="RELEASED"/>
    <s v="MATCHES"/>
    <x v="45"/>
    <x v="1"/>
  </r>
  <r>
    <x v="3"/>
    <n v="2"/>
    <n v="4"/>
    <n v="71"/>
    <s v="1116L-004-071"/>
    <s v="1116UA18002"/>
    <s v="WT-01.8"/>
    <s v="North "/>
    <n v="45"/>
    <n v="237.5"/>
    <s v="WT-01.8, REC., METAL, COPING, CONNECTION"/>
    <s v="Rec."/>
    <s v="Metal"/>
    <s v="Infill 1"/>
    <m/>
    <m/>
    <m/>
    <m/>
    <m/>
    <s v="N/A"/>
    <m/>
    <n v="10"/>
    <m/>
    <m/>
    <m/>
    <m/>
    <m/>
    <n v="0"/>
    <n v="0"/>
    <s v="NOT RELEASED"/>
    <s v="NOT CHECKED"/>
    <x v="0"/>
    <x v="0"/>
  </r>
  <r>
    <x v="3"/>
    <n v="2"/>
    <n v="4"/>
    <n v="72"/>
    <s v="1116L-004-072"/>
    <s v="1116UA15002"/>
    <s v="WT-01.5"/>
    <s v="North "/>
    <n v="45"/>
    <n v="237.5"/>
    <s v="WT-01.5, REC., VISION, COPING, BIRD FRIT, CONNECTION"/>
    <s v="Rec."/>
    <s v="Vision"/>
    <s v="Infill 1"/>
    <n v="0.875"/>
    <n v="0.875"/>
    <n v="0.9375"/>
    <n v="3.6875"/>
    <n v="88"/>
    <s v="N/A"/>
    <s v="GL-01Z"/>
    <n v="10"/>
    <s v="TO-1116GLZ01-10-4451"/>
    <n v="43.25"/>
    <m/>
    <m/>
    <n v="144.875"/>
    <n v="43.512803819444443"/>
    <n v="522.15364583333326"/>
    <s v="RELEASED"/>
    <s v="MATCHES"/>
    <x v="46"/>
    <x v="1"/>
  </r>
  <r>
    <x v="3"/>
    <n v="2"/>
    <n v="4"/>
    <n v="72"/>
    <s v="1116L-004-072"/>
    <s v="1116UA15002"/>
    <s v="WT-01.5"/>
    <s v="North "/>
    <n v="45"/>
    <n v="237.5"/>
    <s v="WT-01.5, REC., VISION, COPING, BIRD FRIT, CONNECTION"/>
    <s v="Rec."/>
    <s v="Vision"/>
    <s v="Infill 2 - Lower"/>
    <n v="0.875"/>
    <n v="0.875"/>
    <n v="0.9375"/>
    <n v="0.9375"/>
    <n v="149.5"/>
    <n v="3.2"/>
    <s v="GL-02A"/>
    <n v="10"/>
    <s v="TO-1116GLA02-10-2686"/>
    <n v="43.25"/>
    <m/>
    <m/>
    <n v="86.125"/>
    <n v="25.867404513888889"/>
    <n v="310.40885416666669"/>
    <s v="RELEASED"/>
    <s v="MATCHES"/>
    <x v="47"/>
    <x v="1"/>
  </r>
  <r>
    <x v="3"/>
    <n v="2"/>
    <n v="4"/>
    <n v="73"/>
    <s v="1116L-004-073"/>
    <s v="1116UA18002"/>
    <s v="WT-01.8"/>
    <s v="North "/>
    <n v="45"/>
    <n v="237.5"/>
    <s v="WT-01.8, REC., METAL, COPING, CONNECTION"/>
    <s v="Rec."/>
    <s v="Metal"/>
    <s v="Infill 1"/>
    <m/>
    <m/>
    <m/>
    <m/>
    <m/>
    <s v="N/A"/>
    <m/>
    <n v="10"/>
    <m/>
    <m/>
    <m/>
    <m/>
    <m/>
    <n v="0"/>
    <n v="0"/>
    <s v="NOT RELEASED"/>
    <s v="NOT CHECKED"/>
    <x v="0"/>
    <x v="0"/>
  </r>
  <r>
    <x v="3"/>
    <n v="2"/>
    <n v="4"/>
    <n v="74"/>
    <s v="1116L-004-074"/>
    <s v="1116UA15002"/>
    <s v="WT-01.5"/>
    <s v="North "/>
    <n v="45"/>
    <n v="237.5"/>
    <s v="WT-01.5, REC., VISION, COPING, BIRD FRIT, CONNECTION"/>
    <s v="Rec."/>
    <s v="Vision"/>
    <s v="Infill 1"/>
    <n v="0.875"/>
    <n v="0.875"/>
    <n v="0.9375"/>
    <n v="3.6875"/>
    <n v="88"/>
    <s v="N/A"/>
    <s v="GL-01Z"/>
    <n v="10"/>
    <s v="TO-1116GLZ01-10-4451"/>
    <n v="43.25"/>
    <m/>
    <m/>
    <n v="144.875"/>
    <n v="43.512803819444443"/>
    <n v="522.15364583333326"/>
    <s v="RELEASED"/>
    <s v="MATCHES"/>
    <x v="46"/>
    <x v="1"/>
  </r>
  <r>
    <x v="3"/>
    <n v="2"/>
    <n v="4"/>
    <n v="74"/>
    <s v="1116L-004-074"/>
    <s v="1116UA15002"/>
    <s v="WT-01.5"/>
    <s v="North "/>
    <n v="45"/>
    <n v="237.5"/>
    <s v="WT-01.5, REC., VISION, COPING, BIRD FRIT, CONNECTION"/>
    <s v="Rec."/>
    <s v="Vision"/>
    <s v="Infill 2 - Lower"/>
    <n v="0.875"/>
    <n v="0.875"/>
    <n v="0.9375"/>
    <n v="0.9375"/>
    <n v="149.5"/>
    <n v="3.2"/>
    <s v="GL-02A"/>
    <n v="10"/>
    <s v="TO-1116GLA02-10-2686"/>
    <n v="43.25"/>
    <m/>
    <m/>
    <n v="86.125"/>
    <n v="25.867404513888889"/>
    <n v="310.40885416666669"/>
    <s v="RELEASED"/>
    <s v="MATCHES"/>
    <x v="47"/>
    <x v="1"/>
  </r>
  <r>
    <x v="4"/>
    <n v="2"/>
    <n v="4"/>
    <n v="75"/>
    <s v="1116L-004-075"/>
    <s v="1116UA18003"/>
    <s v="WT-01.8"/>
    <s v="North "/>
    <n v="90"/>
    <n v="237.5"/>
    <s v="WT-01.8, REC., METAL, COPING, CONNECTION"/>
    <s v="Rec."/>
    <s v="Metal"/>
    <s v="Infill 1"/>
    <m/>
    <m/>
    <m/>
    <m/>
    <m/>
    <s v="N/A"/>
    <m/>
    <n v="10"/>
    <m/>
    <m/>
    <m/>
    <m/>
    <m/>
    <n v="0"/>
    <n v="0"/>
    <s v="NOT RELEASED"/>
    <s v="NOT CHECKED"/>
    <x v="0"/>
    <x v="0"/>
  </r>
  <r>
    <x v="4"/>
    <n v="2"/>
    <n v="4"/>
    <n v="76"/>
    <s v="1116L-004-076"/>
    <s v="1116UA18005"/>
    <s v="WT-01.8"/>
    <s v="North "/>
    <n v="90"/>
    <n v="237.5"/>
    <s v="WT-01.8, REC., METAL, COPING, CONNECTION"/>
    <s v="Rec."/>
    <s v="Metal"/>
    <s v="Infill 1"/>
    <m/>
    <m/>
    <m/>
    <m/>
    <m/>
    <s v="N/A"/>
    <m/>
    <n v="10"/>
    <m/>
    <m/>
    <m/>
    <m/>
    <m/>
    <n v="0"/>
    <n v="0"/>
    <s v="NOT RELEASED"/>
    <s v="NOT CHECKED"/>
    <x v="0"/>
    <x v="0"/>
  </r>
  <r>
    <x v="4"/>
    <n v="2"/>
    <n v="4"/>
    <n v="78"/>
    <s v="1116L-004-078"/>
    <s v="1116UA18004"/>
    <s v="WT-01.8"/>
    <s v="North "/>
    <n v="82.5"/>
    <n v="237.5"/>
    <s v="WT-01.8, REC., METAL, COPING, END, HEAVY, CONNECTION"/>
    <s v="Rec."/>
    <s v="Metal"/>
    <s v="Infill 1"/>
    <m/>
    <m/>
    <m/>
    <m/>
    <m/>
    <s v="N/A"/>
    <m/>
    <n v="10"/>
    <m/>
    <m/>
    <m/>
    <m/>
    <m/>
    <n v="0"/>
    <n v="0"/>
    <s v="NOT RELEASED"/>
    <s v="NOT CHECKED"/>
    <x v="0"/>
    <x v="0"/>
  </r>
  <r>
    <x v="3"/>
    <n v="2"/>
    <n v="5"/>
    <n v="1"/>
    <s v="1116L-005-001"/>
    <s v="1116UA24001"/>
    <s v="WT-02.4"/>
    <s v="North "/>
    <n v="36"/>
    <n v="106.5"/>
    <s v="WT-02.4, REC., SPANDREL, HEAVY, BIRD FRIT"/>
    <s v="Rec."/>
    <s v="SPANDREL"/>
    <s v="Infill 2"/>
    <n v="0.875"/>
    <n v="0.875"/>
    <n v="1.1875"/>
    <n v="1.1875"/>
    <n v="0"/>
    <n v="2.2000000000000002"/>
    <s v="GL-02Z"/>
    <n v="10"/>
    <s v="TO-1116GLZ02-10-2576"/>
    <n v="34.25"/>
    <m/>
    <m/>
    <n v="104.125"/>
    <n v="24.765842013888889"/>
    <n v="297.19010416666669"/>
    <s v="RELEASED"/>
    <s v="MATCHES"/>
    <x v="48"/>
    <x v="1"/>
  </r>
  <r>
    <x v="4"/>
    <n v="2"/>
    <n v="5"/>
    <n v="2"/>
    <s v="1116L-005-002"/>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3"/>
    <s v="1116L-005-003"/>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
    <s v="1116L-005-004"/>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5"/>
    <s v="1116L-005-005"/>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6"/>
    <s v="1116L-005-006"/>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7"/>
    <s v="1116L-005-007"/>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8"/>
    <s v="1116L-005-008"/>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9"/>
    <s v="1116L-005-009"/>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10"/>
    <s v="1116L-005-010"/>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11"/>
    <s v="1116L-005-011"/>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12"/>
    <s v="1116L-005-012"/>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13"/>
    <s v="1116L-005-013"/>
    <s v="1116UA24003"/>
    <s v="WT-02.4"/>
    <s v="North "/>
    <n v="36.125"/>
    <n v="106.5"/>
    <s v="WT-02.4, REC., SPANDREL, HEAVY, BIRD FRIT"/>
    <s v="Rec."/>
    <s v="SPANDREL"/>
    <s v="Infill 2"/>
    <n v="1"/>
    <n v="0.875"/>
    <n v="1.1875"/>
    <n v="1.1875"/>
    <n v="0"/>
    <n v="3.1"/>
    <s v="GL-02A"/>
    <n v="10"/>
    <s v="TO-1116GLA02-10-2576"/>
    <n v="34.25"/>
    <m/>
    <m/>
    <n v="104.125"/>
    <n v="24.765842013888889"/>
    <n v="297.19010416666669"/>
    <s v="RELEASED"/>
    <s v="MATCHES"/>
    <x v="50"/>
    <x v="1"/>
  </r>
  <r>
    <x v="1"/>
    <n v="2"/>
    <n v="5"/>
    <n v="14"/>
    <s v="1116L-005-014"/>
    <s v="1116UA34021"/>
    <s v="WT-03.4"/>
    <s v="Northeast"/>
    <n v="90.544600000000003"/>
    <n v="106.5"/>
    <s v="WT-03.4, CURVED, SBX, HEAVY, BIRD FRIT, TOP LIGHTING"/>
    <s v="Curved"/>
    <s v="SBX"/>
    <s v="Infill 2"/>
    <n v="0.92379999999999995"/>
    <n v="0.92379999999999995"/>
    <n v="1.1875"/>
    <n v="1.1875"/>
    <n v="0"/>
    <n v="3.1"/>
    <s v="GL-05A"/>
    <n v="30"/>
    <s v="TO-1116GLA05-30-6413"/>
    <m/>
    <n v="88.697000000000003"/>
    <n v="192.5"/>
    <n v="104.125"/>
    <n v="64.135938368055548"/>
    <n v="769.63126041666658"/>
    <s v="RELEASED"/>
    <s v="MATCHES"/>
    <x v="51"/>
    <x v="0"/>
  </r>
  <r>
    <x v="1"/>
    <n v="2"/>
    <n v="5"/>
    <n v="15"/>
    <s v="1116L-005-015"/>
    <s v="1116UA34022"/>
    <s v="WT-03.4"/>
    <s v="Northeast"/>
    <n v="90.508499999999998"/>
    <n v="106.5"/>
    <s v="WT-03.4, CURVED, SBX, BIRD FRIT, TOP LIGHTING"/>
    <s v="Curved"/>
    <s v="SBX"/>
    <s v="Infill 2"/>
    <n v="0.90575000000000006"/>
    <n v="0.90575000000000006"/>
    <n v="1.1875"/>
    <n v="1.1875"/>
    <n v="0"/>
    <n v="3.1"/>
    <s v="GL-05A"/>
    <n v="30"/>
    <s v="TO-1116GLA05-30-6413"/>
    <m/>
    <n v="88.697000000000003"/>
    <n v="192.5"/>
    <n v="104.125"/>
    <n v="64.135938368055548"/>
    <n v="769.63126041666658"/>
    <s v="RELEASED"/>
    <s v="MATCHES"/>
    <x v="51"/>
    <x v="0"/>
  </r>
  <r>
    <x v="1"/>
    <n v="2"/>
    <n v="5"/>
    <n v="16"/>
    <s v="1116L-005-016"/>
    <s v="1116UA34022"/>
    <s v="WT-03.4"/>
    <s v="Northeast"/>
    <n v="90.522000000000006"/>
    <n v="106.5"/>
    <s v="WT-03.4, CURVED, SBX, BIRD FRIT, TOP LIGHTING"/>
    <s v="Curved"/>
    <s v="SBX"/>
    <s v="Infill 2"/>
    <n v="0.91249999999999998"/>
    <n v="0.91249999999999998"/>
    <n v="1.1875"/>
    <n v="1.1875"/>
    <n v="0"/>
    <n v="3.1"/>
    <s v="GL-05A"/>
    <n v="30"/>
    <s v="TO-1116GLA05-30-6413"/>
    <m/>
    <n v="88.697000000000003"/>
    <n v="192.5"/>
    <n v="104.125"/>
    <n v="64.135938368055548"/>
    <n v="769.63126041666658"/>
    <s v="RELEASED"/>
    <s v="MATCHES"/>
    <x v="51"/>
    <x v="0"/>
  </r>
  <r>
    <x v="3"/>
    <n v="2"/>
    <n v="5"/>
    <n v="17"/>
    <s v="1116L-005-01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18"/>
    <s v="1116L-005-018"/>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19"/>
    <s v="1116L-005-019"/>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0"/>
    <s v="1116L-005-020"/>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1"/>
    <s v="1116L-005-021"/>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2"/>
    <s v="1116L-005-022"/>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3"/>
    <s v="1116L-005-023"/>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4"/>
    <s v="1116L-005-024"/>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5"/>
    <s v="1116L-005-025"/>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6"/>
    <s v="1116L-005-026"/>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7"/>
    <s v="1116L-005-02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8"/>
    <s v="1116L-005-028"/>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9"/>
    <s v="1116L-005-029"/>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0"/>
    <s v="1116L-005-030"/>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1"/>
    <s v="1116L-005-031"/>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2"/>
    <s v="1116L-005-032"/>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3"/>
    <s v="1116L-005-033"/>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4"/>
    <s v="1116L-005-034"/>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5"/>
    <s v="1116L-005-035"/>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6"/>
    <s v="1116L-005-036"/>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7"/>
    <s v="1116L-005-03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8"/>
    <s v="1116L-005-038"/>
    <s v="1116UA19002"/>
    <s v="WT-01.9"/>
    <s v="East"/>
    <n v="100"/>
    <n v="106.5"/>
    <s v="WT-01.9, REC., SPANDREL, BRIDGE CONNECTION, BIRD FRIT"/>
    <s v="Rec."/>
    <s v="SPANDREL"/>
    <s v="Infill 2"/>
    <n v="0.875"/>
    <n v="0.875"/>
    <n v="1.1875"/>
    <n v="1.1875"/>
    <n v="0"/>
    <n v="3.1"/>
    <s v="GL-02A"/>
    <n v="10"/>
    <s v="TO-1116GLA02-10-7104"/>
    <n v="98.25"/>
    <m/>
    <m/>
    <n v="104.125"/>
    <n v="71.043619791666671"/>
    <n v="852.5234375"/>
    <s v="RELEASED"/>
    <s v="MATCHES"/>
    <x v="49"/>
    <x v="1"/>
  </r>
  <r>
    <x v="3"/>
    <n v="2"/>
    <n v="5"/>
    <n v="39"/>
    <s v="1116L-005-039"/>
    <s v="1116UA23004"/>
    <s v="WT-02.3"/>
    <s v="East"/>
    <n v="36"/>
    <n v="106.5"/>
    <s v="WT-02.3, REC., SPANDREL, BRIDGE CONNECTION, BIRD FRIT"/>
    <s v="Rec."/>
    <s v="SPANDREL"/>
    <s v="Infill 2"/>
    <n v="0.875"/>
    <n v="0.875"/>
    <n v="0.9375"/>
    <n v="1.1875"/>
    <n v="62"/>
    <n v="1"/>
    <s v="GL-19Z"/>
    <n v="10"/>
    <s v="TO-1116GLZ19-10-1007"/>
    <n v="34.25"/>
    <m/>
    <m/>
    <n v="42.375"/>
    <n v="10.078776041666666"/>
    <n v="120.9453125"/>
    <s v="RELEASED"/>
    <s v="MATCHES"/>
    <x v="52"/>
    <x v="1"/>
  </r>
  <r>
    <x v="4"/>
    <n v="2"/>
    <n v="5"/>
    <n v="40"/>
    <s v="1116L-005-040"/>
    <s v="1116UA17006"/>
    <s v="WT-01.7"/>
    <s v="East"/>
    <n v="100"/>
    <n v="52.374499999999998"/>
    <s v="WT-01.7, REC., SPANDREL, BIRD FRIT"/>
    <s v="Rec."/>
    <s v="SPANDREL"/>
    <s v="Infill 2"/>
    <n v="0.875"/>
    <n v="0.875"/>
    <n v="0.9375"/>
    <n v="1.1875"/>
    <n v="7.8745000000000003"/>
    <n v="1"/>
    <s v="GL-19Z"/>
    <n v="10"/>
    <s v="TO-1116GLZ19-10-2991"/>
    <n v="98.25"/>
    <m/>
    <m/>
    <n v="42.375"/>
    <n v="28.912109375"/>
    <n v="346.9453125"/>
    <s v="RELEASED"/>
    <s v="MATCHES"/>
    <x v="53"/>
    <x v="1"/>
  </r>
  <r>
    <x v="3"/>
    <n v="2"/>
    <n v="5"/>
    <n v="41"/>
    <s v="1116L-005-041"/>
    <s v="1116UA23005"/>
    <s v="WT-02.3"/>
    <s v="East"/>
    <n v="36"/>
    <n v="106.5"/>
    <s v="WT-02.3, REC., SPANDREL, BRIDGE CONNECTION, BIRD FRIT"/>
    <s v="Rec."/>
    <s v="SPANDREL"/>
    <s v="Infill 2"/>
    <n v="0.875"/>
    <n v="0.875"/>
    <n v="0.9375"/>
    <n v="1.1875"/>
    <n v="62"/>
    <n v="1"/>
    <s v="GL-19Z"/>
    <n v="10"/>
    <s v="TO-1116GLZ19-10-1007"/>
    <n v="34.25"/>
    <m/>
    <m/>
    <n v="42.375"/>
    <n v="10.078776041666666"/>
    <n v="120.9453125"/>
    <s v="RELEASED"/>
    <s v="MATCHES"/>
    <x v="52"/>
    <x v="1"/>
  </r>
  <r>
    <x v="4"/>
    <n v="2"/>
    <n v="5"/>
    <n v="42"/>
    <s v="1116L-005-042"/>
    <s v="1116UA19003"/>
    <s v="WT-01.9"/>
    <s v="East"/>
    <n v="100"/>
    <n v="106.5"/>
    <s v="WT-01.9, REC., SPANDREL, BRIDGE CONNECTION, BIRD FRIT"/>
    <s v="Rec."/>
    <s v="SPANDREL"/>
    <s v="Infill 2"/>
    <n v="0.875"/>
    <n v="0.875"/>
    <n v="1.1875"/>
    <n v="1.1875"/>
    <n v="0"/>
    <n v="3.1"/>
    <s v="GL-02A"/>
    <n v="10"/>
    <s v="TO-1116GLA02-10-7104"/>
    <n v="98.25"/>
    <m/>
    <m/>
    <n v="104.125"/>
    <n v="71.043619791666671"/>
    <n v="852.5234375"/>
    <s v="RELEASED"/>
    <s v="MATCHES"/>
    <x v="49"/>
    <x v="1"/>
  </r>
  <r>
    <x v="3"/>
    <n v="2"/>
    <n v="5"/>
    <n v="43"/>
    <s v="1116L-005-043"/>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4"/>
    <s v="1116L-005-044"/>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45"/>
    <s v="1116L-005-045"/>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6"/>
    <s v="1116L-005-046"/>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47"/>
    <s v="1116L-005-04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8"/>
    <s v="1116L-005-048"/>
    <s v="1116UA19004"/>
    <s v="WT-01.9"/>
    <s v="East"/>
    <n v="100"/>
    <n v="106.5"/>
    <s v="WT-01.9, REC., SPANDREL, END, BIRD FRIT"/>
    <s v="Rec."/>
    <s v="SPANDREL"/>
    <s v="Infill 2"/>
    <n v="0.875"/>
    <n v="0.875"/>
    <n v="1.1875"/>
    <n v="1.1875"/>
    <n v="0"/>
    <n v="3.1"/>
    <s v="GL-02A"/>
    <n v="10"/>
    <s v="TO-1116GLA02-10-7104"/>
    <n v="98.25"/>
    <m/>
    <m/>
    <n v="104.125"/>
    <n v="71.043619791666671"/>
    <n v="852.5234375"/>
    <s v="RELEASED"/>
    <s v="MATCHES"/>
    <x v="49"/>
    <x v="1"/>
  </r>
  <r>
    <x v="1"/>
    <n v="2"/>
    <n v="6"/>
    <n v="1"/>
    <s v="1116L-006-001"/>
    <s v="1116UA33023"/>
    <s v="WT-03.3"/>
    <s v="Southwest"/>
    <n v="90.544600000000003"/>
    <n v="204"/>
    <s v="WT-03.3, CURVED, VISION, HEAVY, BIRD FRIT, TOP LIGHTING"/>
    <s v="Curved"/>
    <s v="Vision"/>
    <s v="Infill 1"/>
    <n v="0.92379999999999995"/>
    <n v="0.92379999999999995"/>
    <n v="1.1875"/>
    <n v="0.9375"/>
    <n v="88"/>
    <n v="1"/>
    <s v="GL-04A"/>
    <n v="30"/>
    <s v="TO-1116GLA04-30-7014"/>
    <m/>
    <n v="88.697000000000003"/>
    <n v="192.5"/>
    <n v="113.875"/>
    <n v="70.141464409722232"/>
    <n v="841.69757291666679"/>
    <s v="RELEASED"/>
    <s v="MATCHES"/>
    <x v="54"/>
    <x v="0"/>
  </r>
  <r>
    <x v="1"/>
    <n v="2"/>
    <n v="6"/>
    <n v="1"/>
    <s v="1116L-006-001"/>
    <s v="1116UA33023"/>
    <s v="WT-03.3"/>
    <s v="Southwest"/>
    <n v="90.544600000000003"/>
    <n v="204"/>
    <s v="WT-03.3, CURVED, VISION, HEAVY, BIRD FRIT,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6"/>
    <n v="2"/>
    <s v="1116L-006-002"/>
    <s v="1116UA33024"/>
    <s v="WT-03.3"/>
    <s v="Southwest"/>
    <n v="90.508499999999998"/>
    <n v="204"/>
    <s v="WT-03.3, CURVED, VISION, BIRD FRIT, TOP LIGHTING"/>
    <s v="Curved"/>
    <s v="Vision"/>
    <s v="Infill 1"/>
    <n v="0.90575000000000006"/>
    <n v="0.90575000000000006"/>
    <n v="1.1875"/>
    <n v="0.9375"/>
    <n v="88"/>
    <n v="1"/>
    <s v="GL-04A"/>
    <n v="30"/>
    <s v="TO-1116GLA04-30-7014"/>
    <m/>
    <n v="88.697000000000003"/>
    <n v="192.5"/>
    <n v="113.875"/>
    <n v="70.141464409722232"/>
    <n v="841.69757291666679"/>
    <s v="RELEASED"/>
    <s v="MATCHES"/>
    <x v="54"/>
    <x v="0"/>
  </r>
  <r>
    <x v="1"/>
    <n v="2"/>
    <n v="6"/>
    <n v="2"/>
    <s v="1116L-006-002"/>
    <s v="1116UA33024"/>
    <s v="WT-03.3"/>
    <s v="Southwest"/>
    <n v="90.508499999999998"/>
    <n v="204"/>
    <s v="WT-03.3, CURVED, VISION, BIRD FRIT,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6"/>
    <n v="3"/>
    <s v="1116L-006-003"/>
    <s v="1116UA33024"/>
    <s v="WT-03.3"/>
    <s v="Southwest"/>
    <n v="90.522000000000006"/>
    <n v="204"/>
    <s v="WT-03.3, CURVED, VISION, BIRD FRIT, TOP LIGHTING"/>
    <s v="Curved"/>
    <s v="Vision"/>
    <s v="Infill 1"/>
    <n v="0.91249999999999998"/>
    <n v="0.91249999999999998"/>
    <n v="1.1875"/>
    <n v="0.9375"/>
    <n v="88"/>
    <n v="1"/>
    <s v="GL-04A"/>
    <n v="30"/>
    <s v="TO-1116GLA04-30-7014"/>
    <m/>
    <n v="88.697000000000003"/>
    <n v="192.5"/>
    <n v="113.875"/>
    <n v="70.141464409722232"/>
    <n v="841.69757291666679"/>
    <s v="RELEASED"/>
    <s v="MATCHES"/>
    <x v="54"/>
    <x v="0"/>
  </r>
  <r>
    <x v="1"/>
    <n v="2"/>
    <n v="6"/>
    <n v="3"/>
    <s v="1116L-006-003"/>
    <s v="1116UA33024"/>
    <s v="WT-03.3"/>
    <s v="Southwest"/>
    <n v="90.522000000000006"/>
    <n v="204"/>
    <s v="WT-03.3, CURVED, VISION, BIRD FRIT,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5"/>
    <n v="2"/>
    <n v="6"/>
    <n v="4"/>
    <s v="1116L-006-004"/>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4"/>
    <s v="1116L-006-004"/>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5"/>
    <s v="1116L-006-005"/>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5"/>
    <s v="1116L-006-005"/>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6"/>
    <s v="1116L-006-006"/>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6"/>
    <s v="1116L-006-006"/>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7"/>
    <s v="1116L-006-007"/>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7"/>
    <s v="1116L-006-007"/>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8"/>
    <s v="1116L-006-008"/>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8"/>
    <s v="1116L-006-008"/>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9"/>
    <s v="1116L-006-009"/>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9"/>
    <s v="1116L-006-009"/>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0"/>
    <s v="1116L-006-010"/>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10"/>
    <s v="1116L-006-010"/>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1"/>
    <s v="1116L-006-011"/>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11"/>
    <s v="1116L-006-011"/>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12"/>
    <s v="1116L-006-012"/>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12"/>
    <s v="1116L-006-012"/>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4"/>
    <n v="2"/>
    <n v="6"/>
    <n v="13"/>
    <s v="1116L-006-013"/>
    <s v="1116UA16003"/>
    <s v="WT-01.6"/>
    <s v="West"/>
    <n v="100"/>
    <n v="204"/>
    <s v="WT-01.6, REC., DOOR, BIRD FRIT"/>
    <s v="Rec."/>
    <s v="Door"/>
    <s v="Infill 1"/>
    <n v="0.875"/>
    <n v="0.875"/>
    <n v="2.9380000000000002"/>
    <n v="0.9375"/>
    <n v="177.25"/>
    <n v="1"/>
    <s v="GL-01A"/>
    <n v="10"/>
    <s v="TO-1116GLA01-10-1660"/>
    <n v="98.25"/>
    <m/>
    <m/>
    <n v="22.874500000000012"/>
    <n v="15.607080729166675"/>
    <n v="187.28652945807301"/>
    <s v="RELEASED"/>
    <s v="MATCHES"/>
    <x v="61"/>
    <x v="0"/>
  </r>
  <r>
    <x v="4"/>
    <n v="2"/>
    <n v="6"/>
    <n v="13"/>
    <s v="1116L-006-013"/>
    <s v="1116UA16003"/>
    <s v="WT-01.6"/>
    <s v="West"/>
    <n v="100"/>
    <n v="204"/>
    <s v="WT-01.6, REC., DOOR, BIRD FRIT"/>
    <s v="Rec."/>
    <s v="Door"/>
    <s v="Infill 2"/>
    <n v="0.875"/>
    <n v="0.875"/>
    <n v="0.9375"/>
    <n v="1.1875"/>
    <n v="116"/>
    <n v="2.2000000000000002"/>
    <s v="GL-02Z"/>
    <n v="10"/>
    <s v="TO-1116GLZ02-10-5959"/>
    <n v="98.25"/>
    <m/>
    <m/>
    <n v="85.875"/>
    <n v="58.591796875"/>
    <n v="703.1015625"/>
    <s v="RELEASED"/>
    <s v="MATCHES"/>
    <x v="59"/>
    <x v="1"/>
  </r>
  <r>
    <x v="4"/>
    <n v="2"/>
    <n v="6"/>
    <n v="13"/>
    <s v="1116L-006-013"/>
    <s v="1116UA16003"/>
    <s v="WT-01.6"/>
    <s v="West"/>
    <n v="100"/>
    <n v="204"/>
    <s v="WT-01.6, REC., DOOR, BIRD FRIT"/>
    <s v="Rec."/>
    <s v="Door"/>
    <s v="Infill 3 SL"/>
    <n v="0.875"/>
    <n v="68.375"/>
    <n v="1.1870000000000001"/>
    <n v="0.312"/>
    <n v="112.313"/>
    <n v="1"/>
    <s v="GL-27Z"/>
    <n v="10"/>
    <s v="TO-1116GLZ27-10-1925"/>
    <n v="30.75"/>
    <m/>
    <m/>
    <n v="90.188000000000002"/>
    <n v="19.258895833333334"/>
    <n v="231.10675000000001"/>
    <s v="RELEASED"/>
    <s v="MATCHES"/>
    <x v="62"/>
    <x v="0"/>
  </r>
  <r>
    <x v="4"/>
    <n v="2"/>
    <n v="6"/>
    <n v="13"/>
    <s v="1116L-006-013"/>
    <s v="1116UA16003"/>
    <s v="WT-01.6"/>
    <s v="West"/>
    <n v="100"/>
    <n v="204"/>
    <s v="WT-01.6, REC., DOOR, BIRD FRIT"/>
    <s v="Rec."/>
    <s v="Door"/>
    <s v="Infill 4 SL"/>
    <n v="68.375"/>
    <n v="0.875"/>
    <n v="1.1870000000000001"/>
    <n v="0.312"/>
    <n v="112.313"/>
    <n v="1"/>
    <s v="GL-27Z"/>
    <n v="10"/>
    <s v="TO-1116GLZ27-10-1925"/>
    <n v="30.75"/>
    <m/>
    <m/>
    <n v="90.188000000000002"/>
    <n v="19.258895833333334"/>
    <n v="231.10675000000001"/>
    <s v="RELEASED"/>
    <s v="MATCHES"/>
    <x v="62"/>
    <x v="0"/>
  </r>
  <r>
    <x v="4"/>
    <n v="2"/>
    <n v="6"/>
    <n v="13"/>
    <s v="1116L-006-013"/>
    <s v="1116UA16003"/>
    <s v="WT-01.6"/>
    <s v="West"/>
    <n v="100"/>
    <n v="204"/>
    <s v="WT-01.6, REC., DOOR, BIRD FRIT"/>
    <s v="Rec."/>
    <s v="Door"/>
    <s v="Infill 5 door"/>
    <n v="33"/>
    <n v="33"/>
    <n v="4.25"/>
    <n v="1.25"/>
    <n v="112.25"/>
    <n v="1"/>
    <s v="GL-27Z"/>
    <n v="10"/>
    <s v="TO-1116GLZ27-10-2036"/>
    <n v="34"/>
    <m/>
    <m/>
    <n v="86.25"/>
    <n v="20.364583333333332"/>
    <n v="244.37296354166665"/>
    <s v="RELEASED"/>
    <s v="MATCHES"/>
    <x v="63"/>
    <x v="0"/>
  </r>
  <r>
    <x v="5"/>
    <n v="2"/>
    <n v="6"/>
    <n v="14"/>
    <s v="1116L-006-014"/>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14"/>
    <s v="1116L-006-014"/>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
    <s v="1116L-006-015"/>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15"/>
    <s v="1116L-006-015"/>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
    <s v="1116L-006-016"/>
    <s v="1116UA21009"/>
    <s v="WT-02.1"/>
    <s v="West"/>
    <n v="36"/>
    <n v="204"/>
    <s v="WT-02.1, REC., SBX-R, BIRD FRIT, REMOVABLE ADJACENT"/>
    <s v="Rec."/>
    <s v="SBX-R"/>
    <s v="Infill 1"/>
    <n v="0.875"/>
    <n v="0.875"/>
    <n v="1.1875"/>
    <n v="0.9375"/>
    <n v="88"/>
    <n v="1"/>
    <s v="GL-07A"/>
    <n v="10"/>
    <s v="TO-1116GLA07-10-2708"/>
    <n v="34.25"/>
    <m/>
    <m/>
    <n v="113.875"/>
    <n v="27.084852430555557"/>
    <n v="325.01822916666669"/>
    <s v="RELEASED"/>
    <s v="MATCHES"/>
    <x v="56"/>
    <x v="0"/>
  </r>
  <r>
    <x v="5"/>
    <n v="2"/>
    <n v="6"/>
    <n v="16"/>
    <s v="1116L-006-016"/>
    <s v="1116UA21009"/>
    <s v="WT-02.1"/>
    <s v="West"/>
    <n v="36"/>
    <n v="204"/>
    <s v="WT-02.1, REC., SBX-R, BIRD FRIT, REMOVABLE ADJACENT"/>
    <s v="Rec."/>
    <s v="SBX-R"/>
    <s v="Infill 2"/>
    <n v="0.875"/>
    <n v="0.875"/>
    <n v="0.9375"/>
    <n v="1.1875"/>
    <n v="116"/>
    <n v="2.2000000000000002"/>
    <s v="GL-02Z"/>
    <n v="10"/>
    <s v="TO-1116GLZ02-10-2042"/>
    <n v="34.25"/>
    <m/>
    <m/>
    <n v="85.875"/>
    <n v="20.425130208333332"/>
    <n v="245.1015625"/>
    <s v="RELEASED"/>
    <s v="MATCHES"/>
    <x v="57"/>
    <x v="1"/>
  </r>
  <r>
    <x v="6"/>
    <n v="2"/>
    <n v="6"/>
    <n v="17"/>
    <s v="1116L-006-017"/>
    <s v="1116UA12026"/>
    <s v="WT-01.2"/>
    <s v="West"/>
    <n v="100"/>
    <n v="204"/>
    <s v="WT-01.2, REC., SBX, BIRD FRIT, REMOVABLE"/>
    <s v="Rec."/>
    <s v="SBX"/>
    <s v="Infill 1"/>
    <n v="0.875"/>
    <n v="0.875"/>
    <n v="1.1875"/>
    <n v="0.9375"/>
    <n v="88"/>
    <n v="1"/>
    <s v="GL-01B"/>
    <n v="10"/>
    <s v="TO-1116GLB01-10-7869"/>
    <n v="98.25"/>
    <m/>
    <m/>
    <n v="113.875"/>
    <n v="77.695963541666671"/>
    <n v="932.3515625"/>
    <s v="RELEASED"/>
    <s v="MATCHES"/>
    <x v="60"/>
    <x v="1"/>
  </r>
  <r>
    <x v="6"/>
    <n v="2"/>
    <n v="6"/>
    <n v="17"/>
    <s v="1116L-006-017"/>
    <s v="1116UA12026"/>
    <s v="WT-01.2"/>
    <s v="West"/>
    <n v="100"/>
    <n v="204"/>
    <s v="WT-01.2, REC., SBX, BIRD FRIT, REMOVABLE"/>
    <s v="Rec."/>
    <s v="SBX"/>
    <s v="Infill 2"/>
    <n v="0.875"/>
    <n v="0.875"/>
    <n v="0.9375"/>
    <n v="1.1875"/>
    <n v="116"/>
    <n v="2.2000000000000002"/>
    <s v="GL-02Z"/>
    <n v="10"/>
    <s v="TO-1116GLZ02-10-5959"/>
    <n v="98.25"/>
    <m/>
    <m/>
    <n v="85.875"/>
    <n v="58.591796875"/>
    <n v="703.1015625"/>
    <s v="RELEASED"/>
    <s v="MATCHES"/>
    <x v="59"/>
    <x v="1"/>
  </r>
  <r>
    <x v="5"/>
    <n v="2"/>
    <n v="6"/>
    <n v="18"/>
    <s v="1116L-006-018"/>
    <s v="1116UA21097"/>
    <s v="WT-02.1"/>
    <s v="West"/>
    <n v="36"/>
    <n v="204"/>
    <s v="WT-02.1, REC., SBX-L, BIRD FRIT, REMOVABLE"/>
    <s v="Rec."/>
    <s v="SBX-L"/>
    <s v="Infill 1"/>
    <n v="0.875"/>
    <n v="0.875"/>
    <n v="1.1875"/>
    <n v="0.9375"/>
    <n v="88"/>
    <n v="1"/>
    <s v="GL-07A"/>
    <n v="10"/>
    <s v="TO-1116GLA07-10-2708"/>
    <n v="34.25"/>
    <m/>
    <m/>
    <n v="113.875"/>
    <n v="27.084852430555557"/>
    <n v="325.01822916666669"/>
    <s v="RELEASED"/>
    <s v="MATCHES"/>
    <x v="56"/>
    <x v="0"/>
  </r>
  <r>
    <x v="5"/>
    <n v="2"/>
    <n v="6"/>
    <n v="18"/>
    <s v="1116L-006-018"/>
    <s v="1116UA21097"/>
    <s v="WT-02.1"/>
    <s v="West"/>
    <n v="36"/>
    <n v="204"/>
    <s v="WT-02.1, REC., SBX-L, BIRD FRIT, REMOVABLE"/>
    <s v="Rec."/>
    <s v="SBX-L"/>
    <s v="Infill 2"/>
    <n v="0.875"/>
    <n v="0.875"/>
    <n v="0.9375"/>
    <n v="1.1875"/>
    <n v="116"/>
    <n v="2.2000000000000002"/>
    <s v="GL-02Z"/>
    <n v="10"/>
    <s v="TO-1116GLZ02-10-2042"/>
    <n v="34.25"/>
    <m/>
    <m/>
    <n v="85.875"/>
    <n v="20.425130208333332"/>
    <n v="245.1015625"/>
    <s v="RELEASED"/>
    <s v="MATCHES"/>
    <x v="57"/>
    <x v="1"/>
  </r>
  <r>
    <x v="6"/>
    <n v="2"/>
    <n v="6"/>
    <n v="19"/>
    <s v="1116L-006-019"/>
    <s v="1116UA11026"/>
    <s v="WT-01.1"/>
    <s v="West"/>
    <n v="100"/>
    <n v="204"/>
    <s v="WT-01.1, REC., VISION, BIRD FRIT, REMOVABLE"/>
    <s v="Rec."/>
    <s v="Vision"/>
    <s v="Infill 1"/>
    <n v="0.875"/>
    <n v="0.875"/>
    <n v="1.1875"/>
    <n v="0.9375"/>
    <n v="88"/>
    <n v="1"/>
    <s v="GL-01A"/>
    <n v="10"/>
    <s v="TO-1116GLA01-10-7869"/>
    <n v="98.25"/>
    <m/>
    <m/>
    <n v="113.875"/>
    <n v="77.695963541666671"/>
    <n v="932.3515625"/>
    <s v="RELEASED"/>
    <s v="MATCHES"/>
    <x v="58"/>
    <x v="1"/>
  </r>
  <r>
    <x v="6"/>
    <n v="2"/>
    <n v="6"/>
    <n v="19"/>
    <s v="1116L-006-019"/>
    <s v="1116UA11026"/>
    <s v="WT-01.1"/>
    <s v="West"/>
    <n v="100"/>
    <n v="204"/>
    <s v="WT-01.1, REC., VISION, BIRD FRIT, REMOVABLE"/>
    <s v="Rec."/>
    <s v="Vision"/>
    <s v="Infill 2"/>
    <n v="0.875"/>
    <n v="0.875"/>
    <n v="0.9375"/>
    <n v="1.1875"/>
    <n v="116"/>
    <n v="2.2000000000000002"/>
    <s v="GL-02Z"/>
    <n v="10"/>
    <s v="TO-1116GLZ02-10-5959"/>
    <n v="98.25"/>
    <m/>
    <m/>
    <n v="85.875"/>
    <n v="58.591796875"/>
    <n v="703.1015625"/>
    <s v="RELEASED"/>
    <s v="MATCHES"/>
    <x v="59"/>
    <x v="1"/>
  </r>
  <r>
    <x v="5"/>
    <n v="2"/>
    <n v="6"/>
    <n v="20"/>
    <s v="1116L-006-020"/>
    <s v="1116UA21096"/>
    <s v="WT-02.1"/>
    <s v="West"/>
    <n v="36"/>
    <n v="204"/>
    <s v="WT-02.1, REC., SBX-R, BIRD FRIT, REMOVABLE ADJACENT"/>
    <s v="Rec."/>
    <s v="SBX-R"/>
    <s v="Infill 1"/>
    <n v="0.875"/>
    <n v="0.875"/>
    <n v="1.1875"/>
    <n v="0.9375"/>
    <n v="88"/>
    <n v="1"/>
    <s v="GL-07A"/>
    <n v="10"/>
    <s v="TO-1116GLA07-10-2708"/>
    <n v="34.25"/>
    <m/>
    <m/>
    <n v="113.875"/>
    <n v="27.084852430555557"/>
    <n v="325.01822916666669"/>
    <s v="RELEASED"/>
    <s v="MATCHES"/>
    <x v="56"/>
    <x v="0"/>
  </r>
  <r>
    <x v="5"/>
    <n v="2"/>
    <n v="6"/>
    <n v="20"/>
    <s v="1116L-006-020"/>
    <s v="1116UA21096"/>
    <s v="WT-02.1"/>
    <s v="West"/>
    <n v="36"/>
    <n v="204"/>
    <s v="WT-02.1, REC., SBX-R, BIRD FRIT, REMOVABLE ADJACENT"/>
    <s v="Rec."/>
    <s v="SBX-R"/>
    <s v="Infill 2"/>
    <n v="0.875"/>
    <n v="0.875"/>
    <n v="0.9375"/>
    <n v="1.1875"/>
    <n v="116"/>
    <n v="2.2000000000000002"/>
    <s v="GL-02Z"/>
    <n v="10"/>
    <s v="TO-1116GLZ02-10-2042"/>
    <n v="34.25"/>
    <m/>
    <m/>
    <n v="85.875"/>
    <n v="20.425130208333332"/>
    <n v="245.1015625"/>
    <s v="RELEASED"/>
    <s v="MATCHES"/>
    <x v="57"/>
    <x v="1"/>
  </r>
  <r>
    <x v="6"/>
    <n v="2"/>
    <n v="6"/>
    <n v="21"/>
    <s v="1116L-006-021"/>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21"/>
    <s v="1116L-006-021"/>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22"/>
    <s v="1116L-006-022"/>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22"/>
    <s v="1116L-006-022"/>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23"/>
    <s v="1116L-006-023"/>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23"/>
    <s v="1116L-006-023"/>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24"/>
    <s v="1116L-006-024"/>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24"/>
    <s v="1116L-006-024"/>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25"/>
    <s v="1116L-006-025"/>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25"/>
    <s v="1116L-006-025"/>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26"/>
    <s v="1116L-006-026"/>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26"/>
    <s v="1116L-006-026"/>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27"/>
    <s v="1116L-006-027"/>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27"/>
    <s v="1116L-006-027"/>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28"/>
    <s v="1116L-006-028"/>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28"/>
    <s v="1116L-006-028"/>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29"/>
    <s v="1116L-006-029"/>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29"/>
    <s v="1116L-006-029"/>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30"/>
    <s v="1116L-006-030"/>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30"/>
    <s v="1116L-006-030"/>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31"/>
    <s v="1116L-006-031"/>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1"/>
    <s v="1116L-006-031"/>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32"/>
    <s v="1116L-006-032"/>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32"/>
    <s v="1116L-006-032"/>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33"/>
    <s v="1116L-006-033"/>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3"/>
    <s v="1116L-006-033"/>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34"/>
    <s v="1116L-006-034"/>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34"/>
    <s v="1116L-006-034"/>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35"/>
    <s v="1116L-006-035"/>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35"/>
    <s v="1116L-006-035"/>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36"/>
    <s v="1116L-006-036"/>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36"/>
    <s v="1116L-006-036"/>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37"/>
    <s v="1116L-006-037"/>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7"/>
    <s v="1116L-006-037"/>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38"/>
    <s v="1116L-006-038"/>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38"/>
    <s v="1116L-006-038"/>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39"/>
    <s v="1116L-006-039"/>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9"/>
    <s v="1116L-006-039"/>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40"/>
    <s v="1116L-006-040"/>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40"/>
    <s v="1116L-006-040"/>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41"/>
    <s v="1116L-006-041"/>
    <s v="1116UA11027"/>
    <s v="WT-01.1"/>
    <s v="West"/>
    <n v="68"/>
    <n v="204"/>
    <s v="WT-01.1, REC., VISION, BIRD FRIT"/>
    <s v="Rec."/>
    <s v="Vision"/>
    <s v="Infill 1"/>
    <n v="0.875"/>
    <n v="0.875"/>
    <n v="1.1875"/>
    <n v="0.9375"/>
    <n v="88"/>
    <n v="1"/>
    <s v="GL-01A"/>
    <n v="10"/>
    <s v="TO-1116GLA01-10-5239"/>
    <n v="66.25"/>
    <m/>
    <m/>
    <n v="113.875"/>
    <n v="52.390407986111114"/>
    <n v="628.68489583333337"/>
    <s v="RELEASED"/>
    <s v="MATCHES"/>
    <x v="64"/>
    <x v="1"/>
  </r>
  <r>
    <x v="6"/>
    <n v="2"/>
    <n v="6"/>
    <n v="41"/>
    <s v="1116L-006-041"/>
    <s v="1116UA11027"/>
    <s v="WT-01.1"/>
    <s v="West"/>
    <n v="68"/>
    <n v="204"/>
    <s v="WT-01.1, REC., VISION, BIRD FRIT"/>
    <s v="Rec."/>
    <s v="Vision"/>
    <s v="Infill 2"/>
    <n v="0.875"/>
    <n v="0.875"/>
    <n v="0.9375"/>
    <n v="1.1875"/>
    <n v="116"/>
    <n v="2.2000000000000002"/>
    <s v="GL-02Z"/>
    <n v="10"/>
    <s v="TO-1116GLZ02-10-4050"/>
    <n v="66.25"/>
    <m/>
    <m/>
    <n v="85.875"/>
    <n v="39.508463541666664"/>
    <n v="474.1015625"/>
    <s v="RELEASED"/>
    <s v="MATCHES"/>
    <x v="65"/>
    <x v="1"/>
  </r>
  <r>
    <x v="1"/>
    <n v="2"/>
    <n v="6"/>
    <n v="42"/>
    <s v="1116L-006-042"/>
    <s v="1116UA31018"/>
    <s v="WT-03.1"/>
    <s v="Northwest"/>
    <n v="72.254499999999993"/>
    <n v="204"/>
    <s v="WT-03.1, CURVED, VISION,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6"/>
    <n v="42"/>
    <s v="1116L-006-042"/>
    <s v="1116UA31018"/>
    <s v="WT-03.1"/>
    <s v="Northwest"/>
    <n v="72.254499999999993"/>
    <n v="204"/>
    <s v="WT-03.1, CURVED, VISION, TYP."/>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6"/>
    <n v="43"/>
    <s v="1116L-006-043"/>
    <s v="1116UA31018"/>
    <s v="WT-03.1"/>
    <s v="Northwest"/>
    <n v="72.260900000000007"/>
    <n v="204"/>
    <s v="WT-03.1, CURVED, VISION, TYP."/>
    <s v="Curved"/>
    <s v="Vision"/>
    <s v="Infill 1"/>
    <n v="0.93245"/>
    <n v="0.93245"/>
    <n v="1.1875"/>
    <n v="0.9375"/>
    <n v="88"/>
    <s v="N/A"/>
    <s v="GL-04Z"/>
    <n v="30"/>
    <s v="TO-1116GLZ04-30-5666"/>
    <m/>
    <n v="70.396000000000001"/>
    <n v="138"/>
    <n v="113.875"/>
    <n v="55.669059027777777"/>
    <n v="668.02870833333327"/>
    <s v="RELEASED"/>
    <s v="MATCHES"/>
    <x v="66"/>
    <x v="0"/>
  </r>
  <r>
    <x v="1"/>
    <n v="2"/>
    <n v="6"/>
    <n v="43"/>
    <s v="1116L-006-043"/>
    <s v="1116UA31018"/>
    <s v="WT-03.1"/>
    <s v="Northwest"/>
    <n v="72.260900000000007"/>
    <n v="204"/>
    <s v="WT-03.1, CURVED, VISION, TYP."/>
    <s v="Curved"/>
    <s v="Vision"/>
    <s v="Infill 2"/>
    <n v="0.93245"/>
    <n v="0.93245"/>
    <n v="0.9375"/>
    <n v="1.1875"/>
    <n v="116"/>
    <n v="2.2000000000000002"/>
    <s v="GL-05Z"/>
    <n v="30"/>
    <s v="TO-1116GLZ05-30-4298"/>
    <m/>
    <n v="70.396000000000001"/>
    <n v="138"/>
    <n v="85.875"/>
    <n v="41.980947916666672"/>
    <n v="503.77137500000003"/>
    <s v="RELEASED"/>
    <s v="MATCHES"/>
    <x v="67"/>
    <x v="0"/>
  </r>
  <r>
    <x v="1"/>
    <n v="2"/>
    <n v="6"/>
    <n v="44"/>
    <s v="1116L-006-044"/>
    <s v="1116UA31018"/>
    <s v="WT-03.1"/>
    <s v="Northwest"/>
    <n v="72.254499999999993"/>
    <n v="204"/>
    <s v="WT-03.1, CURVED, VISION,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6"/>
    <n v="44"/>
    <s v="1116L-006-044"/>
    <s v="1116UA31018"/>
    <s v="WT-03.1"/>
    <s v="Northwest"/>
    <n v="72.254499999999993"/>
    <n v="204"/>
    <s v="WT-03.1, CURVED, VISION, TYP."/>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6"/>
    <n v="2"/>
    <n v="6"/>
    <n v="45"/>
    <s v="1116L-006-04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45"/>
    <s v="1116L-006-04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46"/>
    <s v="1116L-006-046"/>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46"/>
    <s v="1116L-006-046"/>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47"/>
    <s v="1116L-006-047"/>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47"/>
    <s v="1116L-006-04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48"/>
    <s v="1116L-006-048"/>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48"/>
    <s v="1116L-006-048"/>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49"/>
    <s v="1116L-006-04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49"/>
    <s v="1116L-006-04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0"/>
    <s v="1116L-006-050"/>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50"/>
    <s v="1116L-006-050"/>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51"/>
    <s v="1116L-006-05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51"/>
    <s v="1116L-006-05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2"/>
    <s v="1116L-006-05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52"/>
    <s v="1116L-006-05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4"/>
    <n v="2"/>
    <n v="6"/>
    <n v="53"/>
    <s v="1116L-006-053"/>
    <s v="1116UA42017"/>
    <s v="WT-04.2"/>
    <s v="North "/>
    <n v="100"/>
    <n v="204"/>
    <s v="WT-04.2, REC., LOUVER, TYP."/>
    <s v="Rec."/>
    <s v="Louver"/>
    <s v="Infill 2"/>
    <n v="0.875"/>
    <n v="0.875"/>
    <n v="0.9375"/>
    <n v="1.1875"/>
    <n v="116"/>
    <n v="2.2000000000000002"/>
    <s v="GL-02Z"/>
    <n v="10"/>
    <s v="TO-1116GLZ02-10-5959"/>
    <n v="98.25"/>
    <m/>
    <m/>
    <n v="85.875"/>
    <n v="58.591796875"/>
    <n v="703.1015625"/>
    <s v="RELEASED"/>
    <s v="MATCHES"/>
    <x v="59"/>
    <x v="1"/>
  </r>
  <r>
    <x v="5"/>
    <n v="2"/>
    <n v="6"/>
    <n v="54"/>
    <s v="1116L-006-05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54"/>
    <s v="1116L-006-05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55"/>
    <s v="1116L-006-05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55"/>
    <s v="1116L-006-05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6"/>
    <s v="1116L-006-05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56"/>
    <s v="1116L-006-05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57"/>
    <s v="1116L-006-057"/>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57"/>
    <s v="1116L-006-057"/>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8"/>
    <s v="1116L-006-05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58"/>
    <s v="1116L-006-05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59"/>
    <s v="1116L-006-059"/>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59"/>
    <s v="1116L-006-059"/>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60"/>
    <s v="1116L-006-060"/>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60"/>
    <s v="1116L-006-060"/>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61"/>
    <s v="1116L-006-06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1"/>
    <s v="1116L-006-06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62"/>
    <s v="1116L-006-06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62"/>
    <s v="1116L-006-06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63"/>
    <s v="1116L-006-063"/>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3"/>
    <s v="1116L-006-063"/>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64"/>
    <s v="1116L-006-06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64"/>
    <s v="1116L-006-06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65"/>
    <s v="1116L-006-065"/>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65"/>
    <s v="1116L-006-065"/>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66"/>
    <s v="1116L-006-066"/>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66"/>
    <s v="1116L-006-066"/>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67"/>
    <s v="1116L-006-067"/>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7"/>
    <s v="1116L-006-067"/>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68"/>
    <s v="1116L-006-068"/>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68"/>
    <s v="1116L-006-068"/>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69"/>
    <s v="1116L-006-06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9"/>
    <s v="1116L-006-06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70"/>
    <s v="1116L-006-070"/>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70"/>
    <s v="1116L-006-070"/>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71"/>
    <s v="1116L-006-071"/>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71"/>
    <s v="1116L-006-071"/>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72"/>
    <s v="1116L-006-07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72"/>
    <s v="1116L-006-07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73"/>
    <s v="1116L-006-073"/>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73"/>
    <s v="1116L-006-073"/>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74"/>
    <s v="1116L-006-07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74"/>
    <s v="1116L-006-07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75"/>
    <s v="1116L-006-07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75"/>
    <s v="1116L-006-07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76"/>
    <s v="1116L-006-07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76"/>
    <s v="1116L-006-07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77"/>
    <s v="1116L-006-077"/>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77"/>
    <s v="1116L-006-07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78"/>
    <s v="1116L-006-07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78"/>
    <s v="1116L-006-07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79"/>
    <s v="1116L-006-07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79"/>
    <s v="1116L-006-07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80"/>
    <s v="1116L-006-080"/>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80"/>
    <s v="1116L-006-080"/>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81"/>
    <s v="1116L-006-08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81"/>
    <s v="1116L-006-08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82"/>
    <s v="1116L-006-08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82"/>
    <s v="1116L-006-08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83"/>
    <s v="1116L-006-083"/>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83"/>
    <s v="1116L-006-083"/>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84"/>
    <s v="1116L-006-08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84"/>
    <s v="1116L-006-08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85"/>
    <s v="1116L-006-08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85"/>
    <s v="1116L-006-08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86"/>
    <s v="1116L-006-086"/>
    <s v="1116UA21098"/>
    <s v="WT-02.1"/>
    <s v="North "/>
    <n v="36.125"/>
    <n v="204"/>
    <s v="WT-02.1, REC., SBX-L, HEAVY, TYP."/>
    <s v="Rec."/>
    <s v="SBX-L"/>
    <s v="Infill 1"/>
    <n v="1"/>
    <n v="0.875"/>
    <n v="1.1875"/>
    <n v="0.9375"/>
    <n v="88"/>
    <s v="N/A"/>
    <s v="GL-07T"/>
    <n v="10"/>
    <s v="TO-1116GLT07-10-2708"/>
    <n v="34.25"/>
    <m/>
    <m/>
    <n v="113.875"/>
    <n v="27.084852430555557"/>
    <n v="325.01822916666669"/>
    <s v="RELEASED"/>
    <s v="MATCHES"/>
    <x v="69"/>
    <x v="0"/>
  </r>
  <r>
    <x v="5"/>
    <n v="2"/>
    <n v="6"/>
    <n v="86"/>
    <s v="1116L-006-086"/>
    <s v="1116UA21098"/>
    <s v="WT-02.1"/>
    <s v="North "/>
    <n v="36.125"/>
    <n v="204"/>
    <s v="WT-02.1, REC., SBX-L, HEAVY, TYP."/>
    <s v="Rec."/>
    <s v="SBX-L"/>
    <s v="Infill 2"/>
    <n v="1"/>
    <n v="0.875"/>
    <n v="0.9375"/>
    <n v="1.1875"/>
    <n v="116"/>
    <n v="2.2000000000000002"/>
    <s v="GL-02Z"/>
    <n v="10"/>
    <s v="TO-1116GLZ02-10-2042"/>
    <n v="34.25"/>
    <m/>
    <m/>
    <n v="85.875"/>
    <n v="20.425130208333332"/>
    <n v="245.1015625"/>
    <s v="RELEASED"/>
    <s v="MATCHES"/>
    <x v="57"/>
    <x v="1"/>
  </r>
  <r>
    <x v="1"/>
    <n v="2"/>
    <n v="6"/>
    <n v="87"/>
    <s v="1116L-006-087"/>
    <s v="1116UA33001"/>
    <s v="WT-03.3"/>
    <s v="Northea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6"/>
    <n v="87"/>
    <s v="1116L-006-087"/>
    <s v="1116UA33001"/>
    <s v="WT-03.3"/>
    <s v="Northea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6"/>
    <n v="88"/>
    <s v="1116L-006-088"/>
    <s v="1116UA33026"/>
    <s v="WT-03.3"/>
    <s v="Northeast"/>
    <n v="90.508499999999998"/>
    <n v="204"/>
    <s v="WT-03.3, CURVED, VISION, HEAVY, HEAVY,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6"/>
    <n v="88"/>
    <s v="1116L-006-088"/>
    <s v="1116UA33026"/>
    <s v="WT-03.3"/>
    <s v="Northeast"/>
    <n v="90.508499999999998"/>
    <n v="204"/>
    <s v="WT-03.3, CURVED, VISION, HEAVY, HEAVY,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6"/>
    <n v="89"/>
    <s v="1116L-006-089"/>
    <s v="1116UA33025"/>
    <s v="WT-03.3"/>
    <s v="Northeast"/>
    <n v="90.522000000000006"/>
    <n v="204"/>
    <s v="WT-03.3, CURVED, VISION, HEAVY,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6"/>
    <n v="89"/>
    <s v="1116L-006-089"/>
    <s v="1116UA33025"/>
    <s v="WT-03.3"/>
    <s v="Northeast"/>
    <n v="90.522000000000006"/>
    <n v="204"/>
    <s v="WT-03.3, CURVED, VISION, HEAVY,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5"/>
    <n v="2"/>
    <n v="6"/>
    <n v="90"/>
    <s v="1116L-006-09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90"/>
    <s v="1116L-006-09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91"/>
    <s v="1116L-006-09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91"/>
    <s v="1116L-006-09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92"/>
    <s v="1116L-006-092"/>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92"/>
    <s v="1116L-006-092"/>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93"/>
    <s v="1116L-006-093"/>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93"/>
    <s v="1116L-006-093"/>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94"/>
    <s v="1116L-006-094"/>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94"/>
    <s v="1116L-006-094"/>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95"/>
    <s v="1116L-006-095"/>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95"/>
    <s v="1116L-006-095"/>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96"/>
    <s v="1116L-006-096"/>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96"/>
    <s v="1116L-006-096"/>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97"/>
    <s v="1116L-006-097"/>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97"/>
    <s v="1116L-006-097"/>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98"/>
    <s v="1116L-006-098"/>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98"/>
    <s v="1116L-006-098"/>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99"/>
    <s v="1116L-006-099"/>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99"/>
    <s v="1116L-006-09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100"/>
    <s v="1116L-006-100"/>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00"/>
    <s v="1116L-006-100"/>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01"/>
    <s v="1116L-006-10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1"/>
    <s v="1116L-006-10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02"/>
    <s v="1116L-006-102"/>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02"/>
    <s v="1116L-006-102"/>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03"/>
    <s v="1116L-006-103"/>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103"/>
    <s v="1116L-006-103"/>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104"/>
    <s v="1116L-006-104"/>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04"/>
    <s v="1116L-006-104"/>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05"/>
    <s v="1116L-006-105"/>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5"/>
    <s v="1116L-006-105"/>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06"/>
    <s v="1116L-006-106"/>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06"/>
    <s v="1116L-006-106"/>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07"/>
    <s v="1116L-006-107"/>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7"/>
    <s v="1116L-006-107"/>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08"/>
    <s v="1116L-006-108"/>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08"/>
    <s v="1116L-006-108"/>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09"/>
    <s v="1116L-006-109"/>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9"/>
    <s v="1116L-006-109"/>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10"/>
    <s v="1116L-006-11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10"/>
    <s v="1116L-006-11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11"/>
    <s v="1116L-006-111"/>
    <s v="1116UA12027"/>
    <s v="WT-01.2"/>
    <s v="East"/>
    <n v="100"/>
    <n v="204"/>
    <s v="WT-01.2, REC., SBX, BRIDGE CONNECTION, TYP."/>
    <s v="Rec."/>
    <s v="SBX"/>
    <s v="Infill 1"/>
    <n v="0.875"/>
    <n v="0.875"/>
    <n v="1.1875"/>
    <n v="0.9375"/>
    <n v="88"/>
    <s v="N/A"/>
    <s v="GL-01T"/>
    <n v="10"/>
    <s v="TO-1116GLT01-10-7869"/>
    <n v="98.25"/>
    <m/>
    <m/>
    <n v="113.875"/>
    <n v="77.695963541666671"/>
    <n v="932.3515625"/>
    <s v="RELEASED"/>
    <s v="MATCHES"/>
    <x v="70"/>
    <x v="1"/>
  </r>
  <r>
    <x v="6"/>
    <n v="2"/>
    <n v="6"/>
    <n v="111"/>
    <s v="1116L-006-111"/>
    <s v="1116UA12027"/>
    <s v="WT-01.2"/>
    <s v="East"/>
    <n v="100"/>
    <n v="204"/>
    <s v="WT-01.2, REC., SBX, BRIDGE CONNECTION, TYP."/>
    <s v="Rec."/>
    <s v="SBX"/>
    <s v="Infill 2"/>
    <n v="0.875"/>
    <n v="0.875"/>
    <n v="0.9375"/>
    <n v="1.1875"/>
    <n v="116"/>
    <n v="2.2000000000000002"/>
    <s v="GL-02Z"/>
    <n v="10"/>
    <s v="TO-1116GLZ02-10-5959"/>
    <n v="98.25"/>
    <m/>
    <m/>
    <n v="85.875"/>
    <n v="58.591796875"/>
    <n v="703.1015625"/>
    <s v="RELEASED"/>
    <s v="MATCHES"/>
    <x v="59"/>
    <x v="1"/>
  </r>
  <r>
    <x v="6"/>
    <n v="2"/>
    <n v="6"/>
    <n v="112"/>
    <s v="1116L-006-112"/>
    <s v="1116UA12028"/>
    <s v="WT-01.2"/>
    <s v="East"/>
    <n v="100"/>
    <n v="204"/>
    <s v="WT-01.2, REC., SBX, BRIDGE CONNECTION"/>
    <s v="Rec."/>
    <s v="SBX"/>
    <s v="Infill 1"/>
    <n v="0.875"/>
    <n v="0.875"/>
    <n v="1.1875"/>
    <n v="0.9375"/>
    <n v="88"/>
    <s v="N/A"/>
    <s v="GL-01T"/>
    <n v="10"/>
    <s v="TO-1116GLT01-10-7869"/>
    <n v="98.25"/>
    <m/>
    <m/>
    <n v="113.875"/>
    <n v="77.695963541666671"/>
    <n v="932.3515625"/>
    <s v="RELEASED"/>
    <s v="MATCHES"/>
    <x v="70"/>
    <x v="1"/>
  </r>
  <r>
    <x v="6"/>
    <n v="2"/>
    <n v="6"/>
    <n v="112"/>
    <s v="1116L-006-112"/>
    <s v="1116UA12028"/>
    <s v="WT-01.2"/>
    <s v="East"/>
    <n v="100"/>
    <n v="204"/>
    <s v="WT-01.2, REC., SBX, BRIDGE CONNECTION"/>
    <s v="Rec."/>
    <s v="SBX"/>
    <s v="Infill 2"/>
    <n v="0.875"/>
    <n v="0.875"/>
    <n v="0.9375"/>
    <n v="1.1875"/>
    <n v="116"/>
    <n v="2.2000000000000002"/>
    <s v="GL-02Z"/>
    <n v="10"/>
    <s v="TO-1116GLZ02-10-5959"/>
    <n v="98.25"/>
    <m/>
    <m/>
    <n v="85.875"/>
    <n v="58.591796875"/>
    <n v="703.1015625"/>
    <s v="RELEASED"/>
    <s v="MATCHES"/>
    <x v="59"/>
    <x v="1"/>
  </r>
  <r>
    <x v="5"/>
    <n v="2"/>
    <n v="6"/>
    <n v="113"/>
    <s v="1116L-006-113"/>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13"/>
    <s v="1116L-006-113"/>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14"/>
    <s v="1116L-006-114"/>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14"/>
    <s v="1116L-006-114"/>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15"/>
    <s v="1116L-006-115"/>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15"/>
    <s v="1116L-006-115"/>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16"/>
    <s v="1116L-006-116"/>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16"/>
    <s v="1116L-006-116"/>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17"/>
    <s v="1116L-006-117"/>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17"/>
    <s v="1116L-006-117"/>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18"/>
    <s v="1116L-006-118"/>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118"/>
    <s v="1116L-006-118"/>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119"/>
    <s v="1116L-006-119"/>
    <s v="1116UA21009"/>
    <s v="WT-02.1"/>
    <s v="East"/>
    <n v="36"/>
    <n v="204"/>
    <s v="WT-02.1, REC., SBX-R, BIRD FRIT"/>
    <s v="Rec."/>
    <s v="SBX-R"/>
    <s v="Infill 1"/>
    <n v="0.875"/>
    <n v="0.875"/>
    <n v="1.1875"/>
    <n v="0.9375"/>
    <n v="88"/>
    <n v="1"/>
    <s v="GL-07A"/>
    <n v="10"/>
    <s v="TO-1116GLA07-10-2708"/>
    <n v="34.25"/>
    <m/>
    <m/>
    <n v="113.875"/>
    <n v="27.084852430555557"/>
    <n v="325.01822916666669"/>
    <s v="RELEASED"/>
    <s v="MATCHES"/>
    <x v="56"/>
    <x v="0"/>
  </r>
  <r>
    <x v="5"/>
    <n v="2"/>
    <n v="6"/>
    <n v="119"/>
    <s v="1116L-006-119"/>
    <s v="1116UA21009"/>
    <s v="WT-02.1"/>
    <s v="Ea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20"/>
    <s v="1116L-006-120"/>
    <s v="1116UA11003"/>
    <s v="WT-01.1"/>
    <s v="East"/>
    <n v="100"/>
    <n v="204"/>
    <s v="WT-01.1, REC., VISION, BIRD FRIT"/>
    <s v="Rec."/>
    <s v="Vision"/>
    <s v="Infill 1"/>
    <n v="0.875"/>
    <n v="0.875"/>
    <n v="1.1875"/>
    <n v="0.9375"/>
    <n v="88"/>
    <n v="1"/>
    <s v="GL-01A"/>
    <n v="10"/>
    <s v="TO-1116GLA01-10-7869"/>
    <n v="98.25"/>
    <m/>
    <m/>
    <n v="113.875"/>
    <n v="77.695963541666671"/>
    <n v="932.3515625"/>
    <s v="RELEASED"/>
    <s v="MATCHES"/>
    <x v="58"/>
    <x v="1"/>
  </r>
  <r>
    <x v="6"/>
    <n v="2"/>
    <n v="6"/>
    <n v="120"/>
    <s v="1116L-006-120"/>
    <s v="1116UA11003"/>
    <s v="WT-01.1"/>
    <s v="Ea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21"/>
    <s v="1116L-006-121"/>
    <s v="1116UA21013"/>
    <s v="WT-02.1"/>
    <s v="East"/>
    <n v="36"/>
    <n v="204"/>
    <s v="WT-02.1, REC., SBX-L, BIRD FRIT"/>
    <s v="Rec."/>
    <s v="SBX-L"/>
    <s v="Infill 1"/>
    <n v="0.875"/>
    <n v="0.875"/>
    <n v="1.1875"/>
    <n v="0.9375"/>
    <n v="88"/>
    <n v="1"/>
    <s v="GL-07A"/>
    <n v="10"/>
    <s v="TO-1116GLA07-10-2708"/>
    <n v="34.25"/>
    <m/>
    <m/>
    <n v="113.875"/>
    <n v="27.084852430555557"/>
    <n v="325.01822916666669"/>
    <s v="RELEASED"/>
    <s v="MATCHES"/>
    <x v="56"/>
    <x v="0"/>
  </r>
  <r>
    <x v="5"/>
    <n v="2"/>
    <n v="6"/>
    <n v="121"/>
    <s v="1116L-006-121"/>
    <s v="1116UA21013"/>
    <s v="WT-02.1"/>
    <s v="Ea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22"/>
    <s v="1116L-006-122"/>
    <s v="1116UA11003"/>
    <s v="WT-01.1"/>
    <s v="East"/>
    <n v="100"/>
    <n v="204"/>
    <s v="WT-01.1, REC., VISION, BIRD FRIT"/>
    <s v="Rec."/>
    <s v="Vision"/>
    <s v="Infill 1"/>
    <n v="0.875"/>
    <n v="0.875"/>
    <n v="1.1875"/>
    <n v="0.9375"/>
    <n v="88"/>
    <n v="1"/>
    <s v="GL-01A"/>
    <n v="10"/>
    <s v="TO-1116GLA01-10-7869"/>
    <n v="98.25"/>
    <m/>
    <m/>
    <n v="113.875"/>
    <n v="77.695963541666671"/>
    <n v="932.3515625"/>
    <s v="RELEASED"/>
    <s v="MATCHES"/>
    <x v="58"/>
    <x v="1"/>
  </r>
  <r>
    <x v="6"/>
    <n v="2"/>
    <n v="6"/>
    <n v="122"/>
    <s v="1116L-006-122"/>
    <s v="1116UA11003"/>
    <s v="WT-01.1"/>
    <s v="Ea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23"/>
    <s v="1116L-006-123"/>
    <s v="1116UA21009"/>
    <s v="WT-02.1"/>
    <s v="East"/>
    <n v="36"/>
    <n v="204"/>
    <s v="WT-02.1, REC., SBX-R, BIRD FRIT"/>
    <s v="Rec."/>
    <s v="SBX-R"/>
    <s v="Infill 1"/>
    <n v="0.875"/>
    <n v="0.875"/>
    <n v="1.1875"/>
    <n v="0.9375"/>
    <n v="88"/>
    <n v="1"/>
    <s v="GL-07A"/>
    <n v="10"/>
    <s v="TO-1116GLA07-10-2708"/>
    <n v="34.25"/>
    <m/>
    <m/>
    <n v="113.875"/>
    <n v="27.084852430555557"/>
    <n v="325.01822916666669"/>
    <s v="RELEASED"/>
    <s v="MATCHES"/>
    <x v="56"/>
    <x v="0"/>
  </r>
  <r>
    <x v="5"/>
    <n v="2"/>
    <n v="6"/>
    <n v="123"/>
    <s v="1116L-006-123"/>
    <s v="1116UA21009"/>
    <s v="WT-02.1"/>
    <s v="Ea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24"/>
    <s v="1116L-006-124"/>
    <s v="1116UA11027"/>
    <s v="WT-01.1"/>
    <s v="East"/>
    <n v="68"/>
    <n v="204"/>
    <s v="WT-01.1, REC., VISION, BIRD FRIT"/>
    <s v="Rec."/>
    <s v="Vision"/>
    <s v="Infill 1"/>
    <n v="0.875"/>
    <n v="0.875"/>
    <n v="1.1875"/>
    <n v="0.9375"/>
    <n v="88"/>
    <n v="1"/>
    <s v="GL-01A"/>
    <n v="10"/>
    <s v="TO-1116GLA01-10-5239"/>
    <n v="66.25"/>
    <m/>
    <m/>
    <n v="113.875"/>
    <n v="52.390407986111114"/>
    <n v="628.68489583333337"/>
    <s v="RELEASED"/>
    <s v="MATCHES"/>
    <x v="64"/>
    <x v="1"/>
  </r>
  <r>
    <x v="6"/>
    <n v="2"/>
    <n v="6"/>
    <n v="124"/>
    <s v="1116L-006-124"/>
    <s v="1116UA11027"/>
    <s v="WT-01.1"/>
    <s v="East"/>
    <n v="68"/>
    <n v="204"/>
    <s v="WT-01.1, REC., VISION, BIRD FRIT"/>
    <s v="Rec."/>
    <s v="Vision"/>
    <s v="Infill 2"/>
    <n v="0.875"/>
    <n v="0.875"/>
    <n v="0.9375"/>
    <n v="1.1875"/>
    <n v="116"/>
    <n v="2.2000000000000002"/>
    <s v="GL-02Z"/>
    <n v="10"/>
    <s v="TO-1116GLZ02-10-4050"/>
    <n v="66.25"/>
    <m/>
    <m/>
    <n v="85.875"/>
    <n v="39.508463541666664"/>
    <n v="474.1015625"/>
    <s v="RELEASED"/>
    <s v="MATCHES"/>
    <x v="65"/>
    <x v="1"/>
  </r>
  <r>
    <x v="1"/>
    <n v="2"/>
    <n v="6"/>
    <n v="125"/>
    <s v="1116L-006-125"/>
    <s v="1116UA31019"/>
    <s v="WT-03.1"/>
    <s v="Southeast"/>
    <n v="72.254499999999993"/>
    <n v="204"/>
    <s v="WT-03.1, CURVED, VISION, BIRD FRIT"/>
    <s v="Curved"/>
    <s v="Vision"/>
    <s v="Infill 1"/>
    <n v="0.92925000000000002"/>
    <n v="0.92925000000000002"/>
    <n v="1.1875"/>
    <n v="0.9375"/>
    <n v="88"/>
    <n v="1"/>
    <s v="GL-04A"/>
    <n v="30"/>
    <s v="TO-1116GLA04-30-5666"/>
    <m/>
    <n v="70.395999999999987"/>
    <n v="138"/>
    <n v="113.875"/>
    <n v="55.669059027777763"/>
    <n v="668.02870833333316"/>
    <s v="RELEASED"/>
    <s v="MATCHES"/>
    <x v="72"/>
    <x v="0"/>
  </r>
  <r>
    <x v="1"/>
    <n v="2"/>
    <n v="6"/>
    <n v="125"/>
    <s v="1116L-006-125"/>
    <s v="1116UA31019"/>
    <s v="WT-03.1"/>
    <s v="Southeast"/>
    <n v="72.254499999999993"/>
    <n v="204"/>
    <s v="WT-03.1, CURVED, VISION, BIRD FRIT"/>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6"/>
    <n v="126"/>
    <s v="1116L-006-126"/>
    <s v="1116UA31019"/>
    <s v="WT-03.1"/>
    <s v="Southeast"/>
    <n v="72.260900000000007"/>
    <n v="204"/>
    <s v="WT-03.1, CURVED, VISION, BIRD FRIT"/>
    <s v="Curved"/>
    <s v="Vision"/>
    <s v="Infill 1"/>
    <n v="0.93245"/>
    <n v="0.93245"/>
    <n v="1.1875"/>
    <n v="0.9375"/>
    <n v="88"/>
    <n v="1"/>
    <s v="GL-04A"/>
    <n v="30"/>
    <s v="TO-1116GLA04-30-5666"/>
    <m/>
    <n v="70.396000000000001"/>
    <n v="138"/>
    <n v="113.875"/>
    <n v="55.669059027777777"/>
    <n v="668.02870833333327"/>
    <s v="RELEASED"/>
    <s v="MATCHES"/>
    <x v="72"/>
    <x v="0"/>
  </r>
  <r>
    <x v="1"/>
    <n v="2"/>
    <n v="6"/>
    <n v="126"/>
    <s v="1116L-006-126"/>
    <s v="1116UA31019"/>
    <s v="WT-03.1"/>
    <s v="Southeast"/>
    <n v="72.260900000000007"/>
    <n v="204"/>
    <s v="WT-03.1, CURVED, VISION, BIRD FRIT"/>
    <s v="Curved"/>
    <s v="Vision"/>
    <s v="Infill 2"/>
    <n v="0.93245"/>
    <n v="0.93245"/>
    <n v="0.9375"/>
    <n v="1.1875"/>
    <n v="116"/>
    <n v="2.2000000000000002"/>
    <s v="GL-05Z"/>
    <n v="30"/>
    <s v="TO-1116GLZ05-30-4298"/>
    <m/>
    <n v="70.396000000000001"/>
    <n v="138"/>
    <n v="85.875"/>
    <n v="41.980947916666672"/>
    <n v="503.77137500000003"/>
    <s v="RELEASED"/>
    <s v="MATCHES"/>
    <x v="67"/>
    <x v="0"/>
  </r>
  <r>
    <x v="1"/>
    <n v="2"/>
    <n v="6"/>
    <n v="127"/>
    <s v="1116L-006-127"/>
    <s v="1116UA31019"/>
    <s v="WT-03.1"/>
    <s v="Southeast"/>
    <n v="72.254499999999993"/>
    <n v="204"/>
    <s v="WT-03.1, CURVED, VISION, BIRD FRIT"/>
    <s v="Curved"/>
    <s v="Vision"/>
    <s v="Infill 1"/>
    <n v="0.92925000000000002"/>
    <n v="0.92925000000000002"/>
    <n v="1.1875"/>
    <n v="0.9375"/>
    <n v="88"/>
    <n v="1"/>
    <s v="GL-04A"/>
    <n v="30"/>
    <s v="TO-1116GLA04-30-5666"/>
    <m/>
    <n v="70.395999999999987"/>
    <n v="138"/>
    <n v="113.875"/>
    <n v="55.669059027777763"/>
    <n v="668.02870833333316"/>
    <s v="RELEASED"/>
    <s v="MATCHES"/>
    <x v="72"/>
    <x v="0"/>
  </r>
  <r>
    <x v="1"/>
    <n v="2"/>
    <n v="6"/>
    <n v="127"/>
    <s v="1116L-006-127"/>
    <s v="1116UA31019"/>
    <s v="WT-03.1"/>
    <s v="Southeast"/>
    <n v="72.254499999999993"/>
    <n v="204"/>
    <s v="WT-03.1, CURVED, VISION, BIRD FRIT"/>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6"/>
    <n v="2"/>
    <n v="6"/>
    <n v="128"/>
    <s v="1116L-006-12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28"/>
    <s v="1116L-006-12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29"/>
    <s v="1116L-006-129"/>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29"/>
    <s v="1116L-006-129"/>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30"/>
    <s v="1116L-006-130"/>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30"/>
    <s v="1116L-006-130"/>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31"/>
    <s v="1116L-006-131"/>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31"/>
    <s v="1116L-006-131"/>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32"/>
    <s v="1116L-006-132"/>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32"/>
    <s v="1116L-006-132"/>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33"/>
    <s v="1116L-006-133"/>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33"/>
    <s v="1116L-006-133"/>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34"/>
    <s v="1116L-006-134"/>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34"/>
    <s v="1116L-006-134"/>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35"/>
    <s v="1116L-006-135"/>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35"/>
    <s v="1116L-006-135"/>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36"/>
    <s v="1116L-006-136"/>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36"/>
    <s v="1116L-006-136"/>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37"/>
    <s v="1116L-006-137"/>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37"/>
    <s v="1116L-006-137"/>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38"/>
    <s v="1116L-006-13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38"/>
    <s v="1116L-006-13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39"/>
    <s v="1116L-006-139"/>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39"/>
    <s v="1116L-006-139"/>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40"/>
    <s v="1116L-006-140"/>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40"/>
    <s v="1116L-006-140"/>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41"/>
    <s v="1116L-006-141"/>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41"/>
    <s v="1116L-006-141"/>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42"/>
    <s v="1116L-006-142"/>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42"/>
    <s v="1116L-006-142"/>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43"/>
    <s v="1116L-006-143"/>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43"/>
    <s v="1116L-006-143"/>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44"/>
    <s v="1116L-006-144"/>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44"/>
    <s v="1116L-006-144"/>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45"/>
    <s v="1116L-006-145"/>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45"/>
    <s v="1116L-006-145"/>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46"/>
    <s v="1116L-006-146"/>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46"/>
    <s v="1116L-006-146"/>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47"/>
    <s v="1116L-006-147"/>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47"/>
    <s v="1116L-006-147"/>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48"/>
    <s v="1116L-006-148"/>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48"/>
    <s v="1116L-006-148"/>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49"/>
    <s v="1116L-006-149"/>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49"/>
    <s v="1116L-006-149"/>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0"/>
    <s v="1116L-006-150"/>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0"/>
    <s v="1116L-006-150"/>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1"/>
    <s v="1116L-006-151"/>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51"/>
    <s v="1116L-006-151"/>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52"/>
    <s v="1116L-006-152"/>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2"/>
    <s v="1116L-006-152"/>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3"/>
    <s v="1116L-006-153"/>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53"/>
    <s v="1116L-006-153"/>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4"/>
    <s v="1116L-006-154"/>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54"/>
    <s v="1116L-006-154"/>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55"/>
    <s v="1116L-006-155"/>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55"/>
    <s v="1116L-006-155"/>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56"/>
    <s v="1116L-006-156"/>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6"/>
    <s v="1116L-006-156"/>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7"/>
    <s v="1116L-006-157"/>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57"/>
    <s v="1116L-006-157"/>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8"/>
    <s v="1116L-006-15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8"/>
    <s v="1116L-006-15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9"/>
    <s v="1116L-006-159"/>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59"/>
    <s v="1116L-006-159"/>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60"/>
    <s v="1116L-006-160"/>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60"/>
    <s v="1116L-006-160"/>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61"/>
    <s v="1116L-006-161"/>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61"/>
    <s v="1116L-006-161"/>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62"/>
    <s v="1116L-006-162"/>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62"/>
    <s v="1116L-006-162"/>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3"/>
    <s v="1116L-006-163"/>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63"/>
    <s v="1116L-006-163"/>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64"/>
    <s v="1116L-006-164"/>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64"/>
    <s v="1116L-006-164"/>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5"/>
    <s v="1116L-006-165"/>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65"/>
    <s v="1116L-006-165"/>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66"/>
    <s v="1116L-006-166"/>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66"/>
    <s v="1116L-006-166"/>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67"/>
    <s v="1116L-006-167"/>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67"/>
    <s v="1116L-006-167"/>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68"/>
    <s v="1116L-006-16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68"/>
    <s v="1116L-006-16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9"/>
    <s v="1116L-006-169"/>
    <s v="1116UA21099"/>
    <s v="WT-02.1"/>
    <s v="South"/>
    <n v="36.125"/>
    <n v="204"/>
    <s v="WT-02.1, REC., SBX-L, HEAVY, BIRD FRIT"/>
    <s v="Rec."/>
    <s v="SBX-L"/>
    <s v="Infill 1"/>
    <n v="1"/>
    <n v="0.875"/>
    <n v="1.1875"/>
    <n v="0.9375"/>
    <n v="88"/>
    <n v="1"/>
    <s v="GL-07A"/>
    <n v="10"/>
    <s v="TO-1116GLA07-10-2708"/>
    <n v="34.25"/>
    <m/>
    <m/>
    <n v="113.875"/>
    <n v="27.084852430555557"/>
    <n v="325.01822916666669"/>
    <s v="RELEASED"/>
    <s v="MATCHES"/>
    <x v="56"/>
    <x v="0"/>
  </r>
  <r>
    <x v="5"/>
    <n v="2"/>
    <n v="6"/>
    <n v="169"/>
    <s v="1116L-006-169"/>
    <s v="1116UA21099"/>
    <s v="WT-02.1"/>
    <s v="South"/>
    <n v="36.125"/>
    <n v="204"/>
    <s v="WT-02.1, REC., SBX-L, HEAVY, BIRD FRIT"/>
    <s v="Rec."/>
    <s v="SBX-L"/>
    <s v="Infill 2"/>
    <n v="1"/>
    <n v="0.875"/>
    <n v="0.9375"/>
    <n v="1.1875"/>
    <n v="116"/>
    <n v="2.2000000000000002"/>
    <s v="GL-02Z"/>
    <n v="10"/>
    <s v="TO-1116GLZ02-10-2042"/>
    <n v="34.25"/>
    <m/>
    <m/>
    <n v="85.875"/>
    <n v="20.425130208333332"/>
    <n v="245.1015625"/>
    <s v="RELEASED"/>
    <s v="MATCHES"/>
    <x v="57"/>
    <x v="1"/>
  </r>
  <r>
    <x v="0"/>
    <n v="4"/>
    <s v="6B"/>
    <n v="170"/>
    <s v="1116L-006B-170"/>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0"/>
    <s v="1116L-006B-170"/>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0"/>
    <s v="1116L-006B-170"/>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1"/>
    <s v="1116L-006B-171"/>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1"/>
    <s v="1116L-006B-171"/>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1"/>
    <s v="1116L-006B-171"/>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2"/>
    <s v="1116L-006B-172"/>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2"/>
    <s v="1116L-006B-172"/>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2"/>
    <s v="1116L-006B-172"/>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3"/>
    <s v="1116L-006B-173"/>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3"/>
    <s v="1116L-006B-173"/>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3"/>
    <s v="1116L-006B-173"/>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4"/>
    <s v="1116L-006B-174"/>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4"/>
    <s v="1116L-006B-174"/>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4"/>
    <s v="1116L-006B-174"/>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5"/>
    <s v="1116L-006B-175"/>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5"/>
    <s v="1116L-006B-175"/>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5"/>
    <s v="1116L-006B-175"/>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6"/>
    <s v="1116L-006B-176"/>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6"/>
    <s v="1116L-006B-176"/>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6"/>
    <s v="1116L-006B-176"/>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7"/>
    <s v="1116L-006B-177"/>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7"/>
    <s v="1116L-006B-177"/>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7"/>
    <s v="1116L-006B-177"/>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8"/>
    <s v="1116L-006B-178"/>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8"/>
    <s v="1116L-006B-178"/>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8"/>
    <s v="1116L-006B-178"/>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9"/>
    <s v="1116L-006B-179"/>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9"/>
    <s v="1116L-006B-179"/>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9"/>
    <s v="1116L-006B-179"/>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1"/>
    <n v="2"/>
    <n v="7"/>
    <n v="1"/>
    <s v="1116L-007-001"/>
    <s v="1116UA33001"/>
    <s v="WT-03.3"/>
    <s v="Southwe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7"/>
    <n v="1"/>
    <s v="1116L-007-001"/>
    <s v="1116UA33001"/>
    <s v="WT-03.3"/>
    <s v="Southwe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7"/>
    <n v="2"/>
    <s v="1116L-007-002"/>
    <s v="1116UA33002"/>
    <s v="WT-03.3"/>
    <s v="Southwest"/>
    <n v="90.508499999999998"/>
    <n v="204"/>
    <s v="WT-03.3, CURVED, VISION, HEAVY, HEAVY, ISA-R,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7"/>
    <n v="2"/>
    <s v="1116L-007-002"/>
    <s v="1116UA33002"/>
    <s v="WT-03.3"/>
    <s v="Southwest"/>
    <n v="90.508499999999998"/>
    <n v="204"/>
    <s v="WT-03.3, CURVED, VISION, HEAVY, HEAVY, ISA-R,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7"/>
    <n v="3"/>
    <s v="1116L-007-003"/>
    <s v="1116UA33003"/>
    <s v="WT-03.3"/>
    <s v="Southwest"/>
    <n v="90.522000000000006"/>
    <n v="204"/>
    <s v="WT-03.3, CURVED, VISION, HEAVY, ISA-R,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7"/>
    <n v="3"/>
    <s v="1116L-007-003"/>
    <s v="1116UA33003"/>
    <s v="WT-03.3"/>
    <s v="Southwest"/>
    <n v="90.522000000000006"/>
    <n v="204"/>
    <s v="WT-03.3, CURVED, VISION, HEAVY, ISA-R,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7"/>
    <n v="2"/>
    <n v="7"/>
    <n v="4"/>
    <s v="1116L-007-004"/>
    <s v="1116UA21001"/>
    <s v="WT-02.1"/>
    <s v="West"/>
    <n v="36"/>
    <n v="204"/>
    <s v="WT-02.1, REC., SBX-L, ISA-L"/>
    <s v="Rec."/>
    <s v="SBX-L"/>
    <s v="Infill 1"/>
    <n v="0.875"/>
    <n v="0.875"/>
    <n v="1.1875"/>
    <n v="0.9375"/>
    <n v="88"/>
    <s v="N/A"/>
    <s v="GL-07T"/>
    <n v="10"/>
    <s v="TO-1116GLT07-10-2708"/>
    <n v="34.25"/>
    <m/>
    <m/>
    <n v="113.875"/>
    <n v="27.084852430555557"/>
    <n v="325.01822916666669"/>
    <s v="RELEASED"/>
    <s v="MATCHES"/>
    <x v="69"/>
    <x v="0"/>
  </r>
  <r>
    <x v="7"/>
    <n v="2"/>
    <n v="7"/>
    <n v="4"/>
    <s v="1116L-007-004"/>
    <s v="1116UA21001"/>
    <s v="WT-02.1"/>
    <s v="West"/>
    <n v="36"/>
    <n v="204"/>
    <s v="WT-02.1, REC., SBX-L, ISA-L"/>
    <s v="Rec."/>
    <s v="SBX-L"/>
    <s v="Infill 2"/>
    <n v="0.875"/>
    <n v="0.875"/>
    <n v="0.9375"/>
    <n v="1.1875"/>
    <n v="116"/>
    <n v="2.2000000000000002"/>
    <s v="GL-02Z"/>
    <n v="10"/>
    <s v="TO-1116GLZ02-10-2042"/>
    <n v="34.25"/>
    <m/>
    <m/>
    <n v="85.875"/>
    <n v="20.425130208333332"/>
    <n v="245.1015625"/>
    <s v="RELEASED"/>
    <s v="MATCHES"/>
    <x v="57"/>
    <x v="1"/>
  </r>
  <r>
    <x v="8"/>
    <n v="2"/>
    <n v="7"/>
    <n v="5"/>
    <s v="1116L-007-00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5"/>
    <s v="1116L-007-00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6"/>
    <s v="1116L-007-006"/>
    <s v="1116UA21002"/>
    <s v="WT-02.1"/>
    <s v="West"/>
    <n v="36"/>
    <n v="204"/>
    <s v="WT-02.1, REC., SBX-R, ISA-2X"/>
    <s v="Rec."/>
    <s v="SBX-R"/>
    <s v="Infill 1"/>
    <n v="0.875"/>
    <n v="0.875"/>
    <n v="1.1875"/>
    <n v="0.9375"/>
    <n v="88"/>
    <s v="N/A"/>
    <s v="GL-07T"/>
    <n v="10"/>
    <s v="TO-1116GLT07-10-2708"/>
    <n v="34.25"/>
    <m/>
    <m/>
    <n v="113.875"/>
    <n v="27.084852430555557"/>
    <n v="325.01822916666669"/>
    <s v="RELEASED"/>
    <s v="MATCHES"/>
    <x v="69"/>
    <x v="0"/>
  </r>
  <r>
    <x v="7"/>
    <n v="2"/>
    <n v="7"/>
    <n v="6"/>
    <s v="1116L-007-006"/>
    <s v="1116UA21002"/>
    <s v="WT-02.1"/>
    <s v="West"/>
    <n v="36"/>
    <n v="204"/>
    <s v="WT-02.1, REC., SBX-R, ISA-2X"/>
    <s v="Rec."/>
    <s v="SBX-R"/>
    <s v="Infill 2"/>
    <n v="0.875"/>
    <n v="0.875"/>
    <n v="0.9375"/>
    <n v="1.1875"/>
    <n v="116"/>
    <n v="2.2000000000000002"/>
    <s v="GL-02Z"/>
    <n v="10"/>
    <s v="TO-1116GLZ02-10-2042"/>
    <n v="34.25"/>
    <m/>
    <m/>
    <n v="85.875"/>
    <n v="20.425130208333332"/>
    <n v="245.1015625"/>
    <s v="RELEASED"/>
    <s v="MATCHES"/>
    <x v="57"/>
    <x v="1"/>
  </r>
  <r>
    <x v="8"/>
    <n v="2"/>
    <n v="7"/>
    <n v="7"/>
    <s v="1116L-007-00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7"/>
    <s v="1116L-007-00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8"/>
    <s v="1116L-007-008"/>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7"/>
    <n v="2"/>
    <n v="7"/>
    <n v="8"/>
    <s v="1116L-007-008"/>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8"/>
    <n v="2"/>
    <n v="7"/>
    <n v="9"/>
    <s v="1116L-007-00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9"/>
    <s v="1116L-007-00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10"/>
    <s v="1116L-007-010"/>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10"/>
    <s v="1116L-007-010"/>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11"/>
    <s v="1116L-007-011"/>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11"/>
    <s v="1116L-007-011"/>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12"/>
    <s v="1116L-007-012"/>
    <s v="1116UA21005"/>
    <s v="WT-02.1"/>
    <s v="West"/>
    <n v="36"/>
    <n v="204"/>
    <s v="WT-02.1, REC., SBX-L, ISA-R"/>
    <s v="Rec."/>
    <s v="SBX-L"/>
    <s v="Infill 1"/>
    <n v="0.875"/>
    <n v="0.875"/>
    <n v="1.1875"/>
    <n v="0.9375"/>
    <n v="88"/>
    <s v="N/A"/>
    <s v="GL-07T"/>
    <n v="10"/>
    <s v="TO-1116GLT07-10-2708"/>
    <n v="34.25"/>
    <m/>
    <m/>
    <n v="113.875"/>
    <n v="27.084852430555557"/>
    <n v="325.01822916666669"/>
    <s v="RELEASED"/>
    <s v="MATCHES"/>
    <x v="69"/>
    <x v="0"/>
  </r>
  <r>
    <x v="7"/>
    <n v="2"/>
    <n v="7"/>
    <n v="12"/>
    <s v="1116L-007-012"/>
    <s v="1116UA21005"/>
    <s v="WT-02.1"/>
    <s v="West"/>
    <n v="36"/>
    <n v="204"/>
    <s v="WT-02.1, REC., SBX-L, ISA-R"/>
    <s v="Rec."/>
    <s v="SBX-L"/>
    <s v="Infill 2"/>
    <n v="0.875"/>
    <n v="0.875"/>
    <n v="0.9375"/>
    <n v="1.1875"/>
    <n v="116"/>
    <n v="2.2000000000000002"/>
    <s v="GL-02Z"/>
    <n v="10"/>
    <s v="TO-1116GLZ02-10-2042"/>
    <n v="34.25"/>
    <m/>
    <m/>
    <n v="85.875"/>
    <n v="20.425130208333332"/>
    <n v="245.1015625"/>
    <s v="RELEASED"/>
    <s v="MATCHES"/>
    <x v="57"/>
    <x v="1"/>
  </r>
  <r>
    <x v="8"/>
    <n v="2"/>
    <n v="7"/>
    <n v="13"/>
    <s v="1116L-007-013"/>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13"/>
    <s v="1116L-007-013"/>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14"/>
    <s v="1116L-007-014"/>
    <s v="1116UA21006"/>
    <s v="WT-02.1"/>
    <s v="West"/>
    <n v="36"/>
    <n v="204"/>
    <s v="WT-02.1, REC., SBX-R, ISA-L"/>
    <s v="Rec."/>
    <s v="SBX-R"/>
    <s v="Infill 1"/>
    <n v="0.875"/>
    <n v="0.875"/>
    <n v="1.1875"/>
    <n v="0.9375"/>
    <n v="88"/>
    <s v="N/A"/>
    <s v="GL-07T"/>
    <n v="10"/>
    <s v="TO-1116GLT07-10-2708"/>
    <n v="34.25"/>
    <m/>
    <m/>
    <n v="113.875"/>
    <n v="27.084852430555557"/>
    <n v="325.01822916666669"/>
    <s v="RELEASED"/>
    <s v="MATCHES"/>
    <x v="69"/>
    <x v="0"/>
  </r>
  <r>
    <x v="7"/>
    <n v="2"/>
    <n v="7"/>
    <n v="14"/>
    <s v="1116L-007-014"/>
    <s v="1116UA21006"/>
    <s v="WT-02.1"/>
    <s v="West"/>
    <n v="36"/>
    <n v="204"/>
    <s v="WT-02.1, REC., SBX-R, ISA-L"/>
    <s v="Rec."/>
    <s v="SBX-R"/>
    <s v="Infill 2"/>
    <n v="0.875"/>
    <n v="0.875"/>
    <n v="0.9375"/>
    <n v="1.1875"/>
    <n v="116"/>
    <n v="2.2000000000000002"/>
    <s v="GL-02Z"/>
    <n v="10"/>
    <s v="TO-1116GLZ02-10-2042"/>
    <n v="34.25"/>
    <m/>
    <m/>
    <n v="85.875"/>
    <n v="20.425130208333332"/>
    <n v="245.1015625"/>
    <s v="RELEASED"/>
    <s v="MATCHES"/>
    <x v="57"/>
    <x v="1"/>
  </r>
  <r>
    <x v="8"/>
    <n v="2"/>
    <n v="7"/>
    <n v="15"/>
    <s v="1116L-007-01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15"/>
    <s v="1116L-007-01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16"/>
    <s v="1116L-007-016"/>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7"/>
    <n v="2"/>
    <n v="7"/>
    <n v="16"/>
    <s v="1116L-007-016"/>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8"/>
    <n v="2"/>
    <n v="7"/>
    <n v="17"/>
    <s v="1116L-007-017"/>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17"/>
    <s v="1116L-007-017"/>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18"/>
    <s v="1116L-007-018"/>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18"/>
    <s v="1116L-007-018"/>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19"/>
    <s v="1116L-007-01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19"/>
    <s v="1116L-007-01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0"/>
    <s v="1116L-007-020"/>
    <s v="1116UA21005"/>
    <s v="WT-02.1"/>
    <s v="West"/>
    <n v="36"/>
    <n v="204"/>
    <s v="WT-02.1, REC., SBX-L, ISA-R"/>
    <s v="Rec."/>
    <s v="SBX-L"/>
    <s v="Infill 1"/>
    <n v="0.875"/>
    <n v="0.875"/>
    <n v="1.1875"/>
    <n v="0.9375"/>
    <n v="88"/>
    <s v="N/A"/>
    <s v="GL-07T"/>
    <n v="10"/>
    <s v="TO-1116GLT07-10-2708"/>
    <n v="34.25"/>
    <m/>
    <m/>
    <n v="113.875"/>
    <n v="27.084852430555557"/>
    <n v="325.01822916666669"/>
    <s v="RELEASED"/>
    <s v="MATCHES"/>
    <x v="69"/>
    <x v="0"/>
  </r>
  <r>
    <x v="7"/>
    <n v="2"/>
    <n v="7"/>
    <n v="20"/>
    <s v="1116L-007-020"/>
    <s v="1116UA21005"/>
    <s v="WT-02.1"/>
    <s v="West"/>
    <n v="36"/>
    <n v="204"/>
    <s v="WT-02.1, REC., SBX-L, ISA-R"/>
    <s v="Rec."/>
    <s v="SBX-L"/>
    <s v="Infill 2"/>
    <n v="0.875"/>
    <n v="0.875"/>
    <n v="0.9375"/>
    <n v="1.1875"/>
    <n v="116"/>
    <n v="2.2000000000000002"/>
    <s v="GL-02Z"/>
    <n v="10"/>
    <s v="TO-1116GLZ02-10-2042"/>
    <n v="34.25"/>
    <m/>
    <m/>
    <n v="85.875"/>
    <n v="20.425130208333332"/>
    <n v="245.1015625"/>
    <s v="RELEASED"/>
    <s v="MATCHES"/>
    <x v="57"/>
    <x v="1"/>
  </r>
  <r>
    <x v="8"/>
    <n v="2"/>
    <n v="7"/>
    <n v="21"/>
    <s v="1116L-007-021"/>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21"/>
    <s v="1116L-007-021"/>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2"/>
    <s v="1116L-007-022"/>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22"/>
    <s v="1116L-007-022"/>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23"/>
    <s v="1116L-007-023"/>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23"/>
    <s v="1116L-007-023"/>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24"/>
    <s v="1116L-007-024"/>
    <s v="1116UA21001"/>
    <s v="WT-02.1"/>
    <s v="West"/>
    <n v="36"/>
    <n v="204"/>
    <s v="WT-02.1, REC., SBX-L, ISA-L"/>
    <s v="Rec."/>
    <s v="SBX-L"/>
    <s v="Infill 1"/>
    <n v="0.875"/>
    <n v="0.875"/>
    <n v="1.1875"/>
    <n v="0.9375"/>
    <n v="88"/>
    <s v="N/A"/>
    <s v="GL-07T"/>
    <n v="10"/>
    <s v="TO-1116GLT07-10-2708"/>
    <n v="34.25"/>
    <m/>
    <m/>
    <n v="113.875"/>
    <n v="27.084852430555557"/>
    <n v="325.01822916666669"/>
    <s v="RELEASED"/>
    <s v="MATCHES"/>
    <x v="69"/>
    <x v="0"/>
  </r>
  <r>
    <x v="7"/>
    <n v="2"/>
    <n v="7"/>
    <n v="24"/>
    <s v="1116L-007-024"/>
    <s v="1116UA21001"/>
    <s v="WT-02.1"/>
    <s v="West"/>
    <n v="36"/>
    <n v="204"/>
    <s v="WT-02.1, REC., SBX-L, ISA-L"/>
    <s v="Rec."/>
    <s v="SBX-L"/>
    <s v="Infill 2"/>
    <n v="0.875"/>
    <n v="0.875"/>
    <n v="0.9375"/>
    <n v="1.1875"/>
    <n v="116"/>
    <n v="2.2000000000000002"/>
    <s v="GL-02Z"/>
    <n v="10"/>
    <s v="TO-1116GLZ02-10-2042"/>
    <n v="34.25"/>
    <m/>
    <m/>
    <n v="85.875"/>
    <n v="20.425130208333332"/>
    <n v="245.1015625"/>
    <s v="RELEASED"/>
    <s v="MATCHES"/>
    <x v="57"/>
    <x v="1"/>
  </r>
  <r>
    <x v="8"/>
    <n v="2"/>
    <n v="7"/>
    <n v="25"/>
    <s v="1116L-007-02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25"/>
    <s v="1116L-007-02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6"/>
    <s v="1116L-007-026"/>
    <s v="1116UA21006"/>
    <s v="WT-02.1"/>
    <s v="West"/>
    <n v="36"/>
    <n v="204"/>
    <s v="WT-02.1, REC., SBX-R, ISA-L"/>
    <s v="Rec."/>
    <s v="SBX-R"/>
    <s v="Infill 1"/>
    <n v="0.875"/>
    <n v="0.875"/>
    <n v="1.1875"/>
    <n v="0.9375"/>
    <n v="88"/>
    <s v="N/A"/>
    <s v="GL-07T"/>
    <n v="10"/>
    <s v="TO-1116GLT07-10-2708"/>
    <n v="34.25"/>
    <m/>
    <m/>
    <n v="113.875"/>
    <n v="27.084852430555557"/>
    <n v="325.01822916666669"/>
    <s v="RELEASED"/>
    <s v="MATCHES"/>
    <x v="69"/>
    <x v="0"/>
  </r>
  <r>
    <x v="7"/>
    <n v="2"/>
    <n v="7"/>
    <n v="26"/>
    <s v="1116L-007-026"/>
    <s v="1116UA21006"/>
    <s v="WT-02.1"/>
    <s v="West"/>
    <n v="36"/>
    <n v="204"/>
    <s v="WT-02.1, REC., SBX-R, ISA-L"/>
    <s v="Rec."/>
    <s v="SBX-R"/>
    <s v="Infill 2"/>
    <n v="0.875"/>
    <n v="0.875"/>
    <n v="0.9375"/>
    <n v="1.1875"/>
    <n v="116"/>
    <n v="2.2000000000000002"/>
    <s v="GL-02Z"/>
    <n v="10"/>
    <s v="TO-1116GLZ02-10-2042"/>
    <n v="34.25"/>
    <m/>
    <m/>
    <n v="85.875"/>
    <n v="20.425130208333332"/>
    <n v="245.1015625"/>
    <s v="RELEASED"/>
    <s v="MATCHES"/>
    <x v="57"/>
    <x v="1"/>
  </r>
  <r>
    <x v="8"/>
    <n v="2"/>
    <n v="7"/>
    <n v="27"/>
    <s v="1116L-007-02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27"/>
    <s v="1116L-007-02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8"/>
    <s v="1116L-007-028"/>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7"/>
    <n v="2"/>
    <n v="7"/>
    <n v="28"/>
    <s v="1116L-007-028"/>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8"/>
    <n v="2"/>
    <n v="7"/>
    <n v="29"/>
    <s v="1116L-007-029"/>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29"/>
    <s v="1116L-007-029"/>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30"/>
    <s v="1116L-007-030"/>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30"/>
    <s v="1116L-007-030"/>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31"/>
    <s v="1116L-007-031"/>
    <s v="1116UA11001"/>
    <s v="WT-01.1"/>
    <s v="West"/>
    <n v="100"/>
    <n v="204"/>
    <s v="WT-01.1, REC., VISION, REMOVABLE ADJACENT"/>
    <s v="Rec."/>
    <s v="Vision"/>
    <s v="Infill 1"/>
    <n v="0.875"/>
    <n v="0.875"/>
    <n v="1.1875"/>
    <n v="0.9375"/>
    <n v="88"/>
    <s v="N/A"/>
    <s v="GL-01Z"/>
    <n v="10"/>
    <s v="TO-1116GLZ01-10-7869"/>
    <n v="98.25"/>
    <m/>
    <m/>
    <n v="113.875"/>
    <n v="77.695963541666671"/>
    <n v="932.3515625"/>
    <s v="RELEASED"/>
    <s v="MATCHES"/>
    <x v="68"/>
    <x v="1"/>
  </r>
  <r>
    <x v="8"/>
    <n v="2"/>
    <n v="7"/>
    <n v="31"/>
    <s v="1116L-007-031"/>
    <s v="1116UA11001"/>
    <s v="WT-01.1"/>
    <s v="West"/>
    <n v="100"/>
    <n v="204"/>
    <s v="WT-01.1, REC., VISION, REMOVABLE ADJACENT"/>
    <s v="Rec."/>
    <s v="Vision"/>
    <s v="Infill 2"/>
    <n v="0.875"/>
    <n v="0.875"/>
    <n v="0.9375"/>
    <n v="1.1875"/>
    <n v="116"/>
    <n v="2.2000000000000002"/>
    <s v="GL-02Z"/>
    <n v="10"/>
    <s v="TO-1116GLZ02-10-5959"/>
    <n v="98.25"/>
    <m/>
    <m/>
    <n v="85.875"/>
    <n v="58.591796875"/>
    <n v="703.1015625"/>
    <s v="RELEASED"/>
    <s v="MATCHES"/>
    <x v="59"/>
    <x v="1"/>
  </r>
  <r>
    <x v="7"/>
    <n v="2"/>
    <n v="7"/>
    <n v="32"/>
    <s v="1116L-007-032"/>
    <s v="1116UA21100"/>
    <s v="WT-02.1"/>
    <s v="West"/>
    <n v="36"/>
    <n v="204"/>
    <s v="WT-02.1, REC., SBX-L, ISA-R, REMOVABLE"/>
    <s v="Rec."/>
    <s v="SBX-L"/>
    <s v="Infill 1"/>
    <n v="0.875"/>
    <n v="0.875"/>
    <n v="1.1875"/>
    <n v="0.9375"/>
    <n v="88"/>
    <s v="N/A"/>
    <s v="GL-07T"/>
    <n v="10"/>
    <s v="TO-1116GLT07-10-2708"/>
    <n v="34.25"/>
    <m/>
    <m/>
    <n v="113.875"/>
    <n v="27.084852430555557"/>
    <n v="325.01822916666669"/>
    <s v="RELEASED"/>
    <s v="MATCHES"/>
    <x v="69"/>
    <x v="0"/>
  </r>
  <r>
    <x v="7"/>
    <n v="2"/>
    <n v="7"/>
    <n v="32"/>
    <s v="1116L-007-032"/>
    <s v="1116UA21100"/>
    <s v="WT-02.1"/>
    <s v="West"/>
    <n v="36"/>
    <n v="204"/>
    <s v="WT-02.1, REC., SBX-L, ISA-R, REMOVABLE"/>
    <s v="Rec."/>
    <s v="SBX-L"/>
    <s v="Infill 2"/>
    <n v="0.875"/>
    <n v="0.875"/>
    <n v="0.9375"/>
    <n v="1.1875"/>
    <n v="116"/>
    <n v="2.2000000000000002"/>
    <s v="GL-02Z"/>
    <n v="10"/>
    <s v="TO-1116GLZ02-10-2042"/>
    <n v="34.25"/>
    <m/>
    <m/>
    <n v="85.875"/>
    <n v="20.425130208333332"/>
    <n v="245.1015625"/>
    <s v="RELEASED"/>
    <s v="MATCHES"/>
    <x v="57"/>
    <x v="1"/>
  </r>
  <r>
    <x v="8"/>
    <n v="2"/>
    <n v="7"/>
    <n v="33"/>
    <s v="1116L-007-033"/>
    <s v="1116UA11029"/>
    <s v="WT-01.1"/>
    <s v="West"/>
    <n v="100"/>
    <n v="204"/>
    <s v="WT-01.1, REC., VISION, HEAVY, ISA-R, REMOVABLE"/>
    <s v="Rec."/>
    <s v="Vision"/>
    <s v="Infill 1"/>
    <n v="0.875"/>
    <n v="0.875"/>
    <n v="1.1875"/>
    <n v="0.9375"/>
    <n v="88"/>
    <s v="N/A"/>
    <s v="GL-01Z"/>
    <n v="10"/>
    <s v="TO-1116GLZ01-10-7869"/>
    <n v="98.25"/>
    <m/>
    <m/>
    <n v="113.875"/>
    <n v="77.695963541666671"/>
    <n v="932.3515625"/>
    <s v="RELEASED"/>
    <s v="MATCHES"/>
    <x v="68"/>
    <x v="1"/>
  </r>
  <r>
    <x v="8"/>
    <n v="2"/>
    <n v="7"/>
    <n v="33"/>
    <s v="1116L-007-033"/>
    <s v="1116UA11029"/>
    <s v="WT-01.1"/>
    <s v="West"/>
    <n v="100"/>
    <n v="204"/>
    <s v="WT-01.1, REC., VISION, HEAVY, ISA-R, REMOVABLE"/>
    <s v="Rec."/>
    <s v="Vision"/>
    <s v="Infill 2"/>
    <n v="0.875"/>
    <n v="0.875"/>
    <n v="0.9375"/>
    <n v="1.1875"/>
    <n v="116"/>
    <n v="2.2000000000000002"/>
    <s v="GL-02Z"/>
    <n v="10"/>
    <s v="TO-1116GLZ02-10-5959"/>
    <n v="98.25"/>
    <m/>
    <m/>
    <n v="85.875"/>
    <n v="58.591796875"/>
    <n v="703.1015625"/>
    <s v="RELEASED"/>
    <s v="MATCHES"/>
    <x v="59"/>
    <x v="1"/>
  </r>
  <r>
    <x v="7"/>
    <n v="2"/>
    <n v="7"/>
    <n v="34"/>
    <s v="1116L-007-034"/>
    <s v="1116UA21101"/>
    <s v="WT-02.1"/>
    <s v="West"/>
    <n v="36"/>
    <n v="204"/>
    <s v="WT-02.1, REC., SBX-R, HEAVY, HEAVY, ISA-R, REMOVABLE ADJACENT"/>
    <s v="Rec."/>
    <s v="SBX-R"/>
    <s v="Infill 1"/>
    <n v="0.875"/>
    <n v="0.875"/>
    <n v="1.1875"/>
    <n v="0.9375"/>
    <n v="88"/>
    <s v="N/A"/>
    <s v="GL-07T"/>
    <n v="10"/>
    <s v="TO-1116GLT07-10-2708"/>
    <n v="34.25"/>
    <m/>
    <m/>
    <n v="113.875"/>
    <n v="27.084852430555557"/>
    <n v="325.01822916666669"/>
    <s v="RELEASED"/>
    <s v="MATCHES"/>
    <x v="69"/>
    <x v="0"/>
  </r>
  <r>
    <x v="7"/>
    <n v="2"/>
    <n v="7"/>
    <n v="34"/>
    <s v="1116L-007-034"/>
    <s v="1116UA21101"/>
    <s v="WT-02.1"/>
    <s v="West"/>
    <n v="36"/>
    <n v="204"/>
    <s v="WT-02.1, REC., SBX-R, HEAVY, HEAVY, ISA-R, REMOVABLE ADJACENT"/>
    <s v="Rec."/>
    <s v="SBX-R"/>
    <s v="Infill 2"/>
    <n v="0.875"/>
    <n v="0.875"/>
    <n v="0.9375"/>
    <n v="1.1875"/>
    <n v="116"/>
    <n v="2.2000000000000002"/>
    <s v="GL-02Z"/>
    <n v="10"/>
    <s v="TO-1116GLZ02-10-2042"/>
    <n v="34.25"/>
    <m/>
    <m/>
    <n v="85.875"/>
    <n v="20.425130208333332"/>
    <n v="245.1015625"/>
    <s v="RELEASED"/>
    <s v="MATCHES"/>
    <x v="57"/>
    <x v="1"/>
  </r>
  <r>
    <x v="8"/>
    <n v="2"/>
    <n v="7"/>
    <n v="35"/>
    <s v="1116L-007-035"/>
    <s v="1116UA12029"/>
    <s v="WT-01.2"/>
    <s v="West"/>
    <n v="100"/>
    <n v="204"/>
    <s v="WT-01.2, REC., SBX, HEAVY, HEAVY"/>
    <s v="Rec."/>
    <s v="SBX"/>
    <s v="Infill 1"/>
    <n v="0.875"/>
    <n v="0.875"/>
    <n v="1.1875"/>
    <n v="0.9375"/>
    <n v="88"/>
    <s v="N/A"/>
    <s v="GL-01T"/>
    <n v="10"/>
    <s v="TO-1116GLT01-10-7869"/>
    <n v="98.25"/>
    <m/>
    <m/>
    <n v="113.875"/>
    <n v="77.695963541666671"/>
    <n v="932.3515625"/>
    <s v="RELEASED"/>
    <s v="MATCHES"/>
    <x v="70"/>
    <x v="1"/>
  </r>
  <r>
    <x v="8"/>
    <n v="2"/>
    <n v="7"/>
    <n v="35"/>
    <s v="1116L-007-035"/>
    <s v="1116UA12029"/>
    <s v="WT-01.2"/>
    <s v="West"/>
    <n v="100"/>
    <n v="204"/>
    <s v="WT-01.2, REC., SBX, HEAVY, HEAVY"/>
    <s v="Rec."/>
    <s v="SBX"/>
    <s v="Infill 2"/>
    <n v="0.875"/>
    <n v="0.875"/>
    <n v="0.9375"/>
    <n v="1.1875"/>
    <n v="116"/>
    <n v="2.2000000000000002"/>
    <s v="GL-02Z"/>
    <n v="10"/>
    <s v="TO-1116GLZ02-10-5959"/>
    <n v="98.25"/>
    <m/>
    <m/>
    <n v="85.875"/>
    <n v="58.591796875"/>
    <n v="703.1015625"/>
    <s v="RELEASED"/>
    <s v="MATCHES"/>
    <x v="59"/>
    <x v="1"/>
  </r>
  <r>
    <x v="7"/>
    <n v="2"/>
    <n v="7"/>
    <n v="36"/>
    <s v="1116L-007-036"/>
    <s v="1116UA21102"/>
    <s v="WT-02.1"/>
    <s v="West"/>
    <n v="36"/>
    <n v="204"/>
    <s v="WT-02.1, REC., SBX-L, HEAVY, HEAVY, ISA-R"/>
    <s v="Rec."/>
    <s v="SBX-L"/>
    <s v="Infill 1"/>
    <n v="0.875"/>
    <n v="0.875"/>
    <n v="1.1875"/>
    <n v="0.9375"/>
    <n v="88"/>
    <s v="N/A"/>
    <s v="GL-07T"/>
    <n v="10"/>
    <s v="TO-1116GLT07-10-2708"/>
    <n v="34.25"/>
    <m/>
    <m/>
    <n v="113.875"/>
    <n v="27.084852430555557"/>
    <n v="325.01822916666669"/>
    <s v="RELEASED"/>
    <s v="MATCHES"/>
    <x v="69"/>
    <x v="0"/>
  </r>
  <r>
    <x v="7"/>
    <n v="2"/>
    <n v="7"/>
    <n v="36"/>
    <s v="1116L-007-036"/>
    <s v="1116UA21102"/>
    <s v="WT-02.1"/>
    <s v="West"/>
    <n v="36"/>
    <n v="204"/>
    <s v="WT-02.1, REC., SBX-L, HEAVY, HEAVY, ISA-R"/>
    <s v="Rec."/>
    <s v="SBX-L"/>
    <s v="Infill 2"/>
    <n v="0.875"/>
    <n v="0.875"/>
    <n v="0.9375"/>
    <n v="1.1875"/>
    <n v="116"/>
    <n v="2.2000000000000002"/>
    <s v="GL-02Z"/>
    <n v="10"/>
    <s v="TO-1116GLZ02-10-2042"/>
    <n v="34.25"/>
    <m/>
    <m/>
    <n v="85.875"/>
    <n v="20.425130208333332"/>
    <n v="245.1015625"/>
    <s v="RELEASED"/>
    <s v="MATCHES"/>
    <x v="57"/>
    <x v="1"/>
  </r>
  <r>
    <x v="8"/>
    <n v="2"/>
    <n v="7"/>
    <n v="37"/>
    <s v="1116L-007-037"/>
    <s v="1116UA11030"/>
    <s v="WT-01.1"/>
    <s v="West"/>
    <n v="100"/>
    <n v="204"/>
    <s v="WT-01.1, REC., VISION, HEAVY, HEAVY"/>
    <s v="Rec."/>
    <s v="Vision"/>
    <s v="Infill 1"/>
    <n v="0.875"/>
    <n v="0.875"/>
    <n v="1.1875"/>
    <n v="0.9375"/>
    <n v="88"/>
    <s v="N/A"/>
    <s v="GL-01Z"/>
    <n v="10"/>
    <s v="TO-1116GLZ01-10-7869"/>
    <n v="98.25"/>
    <m/>
    <m/>
    <n v="113.875"/>
    <n v="77.695963541666671"/>
    <n v="932.3515625"/>
    <s v="RELEASED"/>
    <s v="MATCHES"/>
    <x v="68"/>
    <x v="1"/>
  </r>
  <r>
    <x v="8"/>
    <n v="2"/>
    <n v="7"/>
    <n v="37"/>
    <s v="1116L-007-037"/>
    <s v="1116UA11030"/>
    <s v="WT-01.1"/>
    <s v="West"/>
    <n v="100"/>
    <n v="204"/>
    <s v="WT-01.1, REC., VISION, HEAVY, HEAVY"/>
    <s v="Rec."/>
    <s v="Vision"/>
    <s v="Infill 2"/>
    <n v="0.875"/>
    <n v="0.875"/>
    <n v="0.9375"/>
    <n v="1.1875"/>
    <n v="116"/>
    <n v="2.2000000000000002"/>
    <s v="GL-02Z"/>
    <n v="10"/>
    <s v="TO-1116GLZ02-10-5959"/>
    <n v="98.25"/>
    <m/>
    <m/>
    <n v="85.875"/>
    <n v="58.591796875"/>
    <n v="703.1015625"/>
    <s v="RELEASED"/>
    <s v="MATCHES"/>
    <x v="59"/>
    <x v="1"/>
  </r>
  <r>
    <x v="7"/>
    <n v="2"/>
    <n v="7"/>
    <n v="38"/>
    <s v="1116L-007-038"/>
    <s v="1116UA21103"/>
    <s v="WT-02.1"/>
    <s v="West"/>
    <n v="36"/>
    <n v="204"/>
    <s v="WT-02.1, REC., SBX-R, HEAVY, HEAVY"/>
    <s v="Rec."/>
    <s v="SBX-R"/>
    <s v="Infill 1"/>
    <n v="0.875"/>
    <n v="0.875"/>
    <n v="1.1875"/>
    <n v="0.9375"/>
    <n v="88"/>
    <s v="N/A"/>
    <s v="GL-07T"/>
    <n v="10"/>
    <s v="TO-1116GLT07-10-2708"/>
    <n v="34.25"/>
    <m/>
    <m/>
    <n v="113.875"/>
    <n v="27.084852430555557"/>
    <n v="325.01822916666669"/>
    <s v="RELEASED"/>
    <s v="MATCHES"/>
    <x v="69"/>
    <x v="0"/>
  </r>
  <r>
    <x v="7"/>
    <n v="2"/>
    <n v="7"/>
    <n v="38"/>
    <s v="1116L-007-038"/>
    <s v="1116UA21103"/>
    <s v="WT-02.1"/>
    <s v="West"/>
    <n v="36"/>
    <n v="204"/>
    <s v="WT-02.1, REC., SBX-R, HEAVY, HEAVY"/>
    <s v="Rec."/>
    <s v="SBX-R"/>
    <s v="Infill 2"/>
    <n v="0.875"/>
    <n v="0.875"/>
    <n v="0.9375"/>
    <n v="1.1875"/>
    <n v="116"/>
    <n v="2.2000000000000002"/>
    <s v="GL-02Z"/>
    <n v="10"/>
    <s v="TO-1116GLZ02-10-2042"/>
    <n v="34.25"/>
    <m/>
    <m/>
    <n v="85.875"/>
    <n v="20.425130208333332"/>
    <n v="245.1015625"/>
    <s v="RELEASED"/>
    <s v="MATCHES"/>
    <x v="57"/>
    <x v="1"/>
  </r>
  <r>
    <x v="8"/>
    <n v="2"/>
    <n v="7"/>
    <n v="39"/>
    <s v="1116L-007-039"/>
    <s v="1116UA11031"/>
    <s v="WT-01.1"/>
    <s v="West"/>
    <n v="100"/>
    <n v="204"/>
    <s v="WT-01.1, REC., VISION, HEAVY, HEAVY, ISA-R"/>
    <s v="Rec."/>
    <s v="Vision"/>
    <s v="Infill 1"/>
    <n v="0.875"/>
    <n v="0.875"/>
    <n v="1.1875"/>
    <n v="0.9375"/>
    <n v="88"/>
    <s v="N/A"/>
    <s v="GL-01Z"/>
    <n v="10"/>
    <s v="TO-1116GLZ01-10-7869"/>
    <n v="98.25"/>
    <m/>
    <m/>
    <n v="113.875"/>
    <n v="77.695963541666671"/>
    <n v="932.3515625"/>
    <s v="RELEASED"/>
    <s v="MATCHES"/>
    <x v="68"/>
    <x v="1"/>
  </r>
  <r>
    <x v="8"/>
    <n v="2"/>
    <n v="7"/>
    <n v="39"/>
    <s v="1116L-007-039"/>
    <s v="1116UA11031"/>
    <s v="WT-01.1"/>
    <s v="West"/>
    <n v="100"/>
    <n v="204"/>
    <s v="WT-01.1, REC., VISION, HEAVY, HEAVY, ISA-R"/>
    <s v="Rec."/>
    <s v="Vision"/>
    <s v="Infill 2"/>
    <n v="0.875"/>
    <n v="0.875"/>
    <n v="0.9375"/>
    <n v="1.1875"/>
    <n v="116"/>
    <n v="2.2000000000000002"/>
    <s v="GL-02Z"/>
    <n v="10"/>
    <s v="TO-1116GLZ02-10-5959"/>
    <n v="98.25"/>
    <m/>
    <m/>
    <n v="85.875"/>
    <n v="58.591796875"/>
    <n v="703.1015625"/>
    <s v="RELEASED"/>
    <s v="MATCHES"/>
    <x v="59"/>
    <x v="1"/>
  </r>
  <r>
    <x v="7"/>
    <n v="2"/>
    <n v="7"/>
    <n v="40"/>
    <s v="1116L-007-040"/>
    <s v="1116UA21104"/>
    <s v="WT-02.1"/>
    <s v="West"/>
    <n v="36"/>
    <n v="204"/>
    <s v="WT-02.1, REC., SBX-L, HEAVY, HEAVY"/>
    <s v="Rec."/>
    <s v="SBX-L"/>
    <s v="Infill 1"/>
    <n v="0.875"/>
    <n v="0.875"/>
    <n v="1.1875"/>
    <n v="0.9375"/>
    <n v="88"/>
    <s v="N/A"/>
    <s v="GL-07T"/>
    <n v="10"/>
    <s v="TO-1116GLT07-10-2708"/>
    <n v="34.25"/>
    <m/>
    <m/>
    <n v="113.875"/>
    <n v="27.084852430555557"/>
    <n v="325.01822916666669"/>
    <s v="RELEASED"/>
    <s v="MATCHES"/>
    <x v="69"/>
    <x v="0"/>
  </r>
  <r>
    <x v="7"/>
    <n v="2"/>
    <n v="7"/>
    <n v="40"/>
    <s v="1116L-007-040"/>
    <s v="1116UA21104"/>
    <s v="WT-02.1"/>
    <s v="West"/>
    <n v="36"/>
    <n v="204"/>
    <s v="WT-02.1, REC., SBX-L, HEAVY, HEAVY"/>
    <s v="Rec."/>
    <s v="SBX-L"/>
    <s v="Infill 2"/>
    <n v="0.875"/>
    <n v="0.875"/>
    <n v="0.9375"/>
    <n v="1.1875"/>
    <n v="116"/>
    <n v="2.2000000000000002"/>
    <s v="GL-02Z"/>
    <n v="10"/>
    <s v="TO-1116GLZ02-10-2042"/>
    <n v="34.25"/>
    <m/>
    <m/>
    <n v="85.875"/>
    <n v="20.425130208333332"/>
    <n v="245.1015625"/>
    <s v="RELEASED"/>
    <s v="MATCHES"/>
    <x v="57"/>
    <x v="1"/>
  </r>
  <r>
    <x v="8"/>
    <n v="2"/>
    <n v="7"/>
    <n v="41"/>
    <s v="1116L-007-041"/>
    <s v="1116UA11032"/>
    <s v="WT-01.1"/>
    <s v="West"/>
    <n v="68"/>
    <n v="204"/>
    <s v="WT-01.1, REC., VISION, HEAVY, HEAVY"/>
    <s v="Rec."/>
    <s v="Vision"/>
    <s v="Infill 1"/>
    <n v="0.875"/>
    <n v="0.875"/>
    <n v="1.1875"/>
    <n v="0.9375"/>
    <n v="88"/>
    <s v="N/A"/>
    <s v="GL-01Z"/>
    <n v="10"/>
    <s v="TO-1116GLZ01-10-5239"/>
    <n v="66.25"/>
    <m/>
    <m/>
    <n v="113.875"/>
    <n v="52.390407986111114"/>
    <n v="628.68489583333337"/>
    <s v="RELEASED"/>
    <s v="MATCHES"/>
    <x v="73"/>
    <x v="1"/>
  </r>
  <r>
    <x v="8"/>
    <n v="2"/>
    <n v="7"/>
    <n v="41"/>
    <s v="1116L-007-041"/>
    <s v="1116UA11032"/>
    <s v="WT-01.1"/>
    <s v="West"/>
    <n v="68"/>
    <n v="204"/>
    <s v="WT-01.1, REC., VISION, HEAVY, HEAVY"/>
    <s v="Rec."/>
    <s v="Vision"/>
    <s v="Infill 2"/>
    <n v="0.875"/>
    <n v="0.875"/>
    <n v="0.9375"/>
    <n v="1.1875"/>
    <n v="116"/>
    <n v="2.2000000000000002"/>
    <s v="GL-02Z"/>
    <n v="10"/>
    <s v="TO-1116GLZ02-10-4050"/>
    <n v="66.25"/>
    <m/>
    <m/>
    <n v="85.875"/>
    <n v="39.508463541666664"/>
    <n v="474.1015625"/>
    <s v="RELEASED"/>
    <s v="MATCHES"/>
    <x v="65"/>
    <x v="1"/>
  </r>
  <r>
    <x v="1"/>
    <n v="2"/>
    <n v="7"/>
    <n v="42"/>
    <s v="1116L-007-042"/>
    <s v="1116UA31020"/>
    <s v="WT-03.1"/>
    <s v="Northwest"/>
    <n v="72.254499999999993"/>
    <n v="204"/>
    <s v="WT-03.1, CURVED, VISION, HEAVY, HEAVY,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42"/>
    <s v="1116L-007-042"/>
    <s v="1116UA31020"/>
    <s v="WT-03.1"/>
    <s v="Northwest"/>
    <n v="72.254499999999993"/>
    <n v="204"/>
    <s v="WT-03.1, CURVED, VISION, HEAVY, HEAVY,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7"/>
    <n v="43"/>
    <s v="1116L-007-043"/>
    <s v="1116UA31020"/>
    <s v="WT-03.1"/>
    <s v="Northwest"/>
    <n v="72.260900000000007"/>
    <n v="204"/>
    <s v="WT-03.1, CURVED, VISION, HEAVY, HEAVY, ISA-R"/>
    <s v="Curved"/>
    <s v="Vision"/>
    <s v="Infill 1"/>
    <n v="0.93245"/>
    <n v="0.93245"/>
    <n v="1.1875"/>
    <n v="0.9375"/>
    <n v="88"/>
    <s v="N/A"/>
    <s v="GL-04Z"/>
    <n v="30"/>
    <s v="TO-1116GLZ04-30-5666"/>
    <m/>
    <n v="70.396000000000001"/>
    <n v="138"/>
    <n v="113.875"/>
    <n v="55.669059027777777"/>
    <n v="668.02870833333327"/>
    <s v="RELEASED"/>
    <s v="MATCHES"/>
    <x v="66"/>
    <x v="0"/>
  </r>
  <r>
    <x v="1"/>
    <n v="2"/>
    <n v="7"/>
    <n v="43"/>
    <s v="1116L-007-043"/>
    <s v="1116UA31020"/>
    <s v="WT-03.1"/>
    <s v="Northwest"/>
    <n v="72.260900000000007"/>
    <n v="204"/>
    <s v="WT-03.1, CURVED, VISION, HEAVY, HEAVY, ISA-R"/>
    <s v="Curved"/>
    <s v="Vision"/>
    <s v="Infill 2"/>
    <n v="0.93245"/>
    <n v="0.93245"/>
    <n v="0.9375"/>
    <n v="1.1875"/>
    <n v="116"/>
    <n v="2.2000000000000002"/>
    <s v="GL-05Z"/>
    <n v="30"/>
    <s v="TO-1116GLZ05-30-4298"/>
    <m/>
    <n v="70.396000000000001"/>
    <n v="138"/>
    <n v="85.875"/>
    <n v="41.980947916666672"/>
    <n v="503.77137500000003"/>
    <s v="RELEASED"/>
    <s v="MATCHES"/>
    <x v="67"/>
    <x v="0"/>
  </r>
  <r>
    <x v="1"/>
    <n v="2"/>
    <n v="7"/>
    <n v="44"/>
    <s v="1116L-007-044"/>
    <s v="1116UA31020"/>
    <s v="WT-03.1"/>
    <s v="Northwest"/>
    <n v="72.254499999999993"/>
    <n v="204"/>
    <s v="WT-03.1, CURVED, VISION, HEAVY, HEAVY,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44"/>
    <s v="1116L-007-044"/>
    <s v="1116UA31020"/>
    <s v="WT-03.1"/>
    <s v="Northwest"/>
    <n v="72.254499999999993"/>
    <n v="204"/>
    <s v="WT-03.1, CURVED, VISION, HEAVY, HEAVY,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8"/>
    <n v="2"/>
    <n v="7"/>
    <n v="45"/>
    <s v="1116L-007-045"/>
    <s v="1116UA12030"/>
    <s v="WT-01.2"/>
    <s v="North "/>
    <n v="100"/>
    <n v="204"/>
    <s v="WT-01.2, REC., SBX, HEAVY, ISA-R"/>
    <s v="Rec."/>
    <s v="SBX"/>
    <s v="Infill 1"/>
    <n v="0.875"/>
    <n v="0.875"/>
    <n v="1.1875"/>
    <n v="0.9375"/>
    <n v="88"/>
    <s v="N/A"/>
    <s v="GL-01T"/>
    <n v="10"/>
    <s v="TO-1116GLT01-10-7869"/>
    <n v="98.25"/>
    <m/>
    <m/>
    <n v="113.875"/>
    <n v="77.695963541666671"/>
    <n v="932.3515625"/>
    <s v="RELEASED"/>
    <s v="MATCHES"/>
    <x v="70"/>
    <x v="1"/>
  </r>
  <r>
    <x v="8"/>
    <n v="2"/>
    <n v="7"/>
    <n v="45"/>
    <s v="1116L-007-045"/>
    <s v="1116UA12030"/>
    <s v="WT-01.2"/>
    <s v="North "/>
    <n v="100"/>
    <n v="204"/>
    <s v="WT-01.2, REC., SBX, HEAVY, ISA-R"/>
    <s v="Rec."/>
    <s v="SBX"/>
    <s v="Infill 2"/>
    <n v="0.875"/>
    <n v="0.875"/>
    <n v="0.9375"/>
    <n v="1.1875"/>
    <n v="116"/>
    <n v="2.2000000000000002"/>
    <s v="GL-02Z"/>
    <n v="10"/>
    <s v="TO-1116GLZ02-10-5959"/>
    <n v="98.25"/>
    <m/>
    <m/>
    <n v="85.875"/>
    <n v="58.591796875"/>
    <n v="703.1015625"/>
    <s v="RELEASED"/>
    <s v="MATCHES"/>
    <x v="59"/>
    <x v="1"/>
  </r>
  <r>
    <x v="7"/>
    <n v="2"/>
    <n v="7"/>
    <n v="46"/>
    <s v="1116L-007-04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46"/>
    <s v="1116L-007-04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47"/>
    <s v="1116L-007-047"/>
    <s v="1116UA12031"/>
    <s v="WT-01.2"/>
    <s v="North "/>
    <n v="100"/>
    <n v="204"/>
    <s v="WT-01.2, REC., SBX, ISA-R"/>
    <s v="Rec."/>
    <s v="SBX"/>
    <s v="Infill 1"/>
    <n v="0.875"/>
    <n v="0.875"/>
    <n v="1.1875"/>
    <n v="0.9375"/>
    <n v="88"/>
    <s v="N/A"/>
    <s v="GL-01T"/>
    <n v="10"/>
    <s v="TO-1116GLT01-10-7869"/>
    <n v="98.25"/>
    <m/>
    <m/>
    <n v="113.875"/>
    <n v="77.695963541666671"/>
    <n v="932.3515625"/>
    <s v="RELEASED"/>
    <s v="MATCHES"/>
    <x v="70"/>
    <x v="1"/>
  </r>
  <r>
    <x v="8"/>
    <n v="2"/>
    <n v="7"/>
    <n v="47"/>
    <s v="1116L-007-047"/>
    <s v="1116UA12031"/>
    <s v="WT-01.2"/>
    <s v="North "/>
    <n v="100"/>
    <n v="204"/>
    <s v="WT-01.2, REC., SBX, ISA-R"/>
    <s v="Rec."/>
    <s v="SBX"/>
    <s v="Infill 2"/>
    <n v="0.875"/>
    <n v="0.875"/>
    <n v="0.9375"/>
    <n v="1.1875"/>
    <n v="116"/>
    <n v="2.2000000000000002"/>
    <s v="GL-02Z"/>
    <n v="10"/>
    <s v="TO-1116GLZ02-10-5959"/>
    <n v="98.25"/>
    <m/>
    <m/>
    <n v="85.875"/>
    <n v="58.591796875"/>
    <n v="703.1015625"/>
    <s v="RELEASED"/>
    <s v="MATCHES"/>
    <x v="59"/>
    <x v="1"/>
  </r>
  <r>
    <x v="7"/>
    <n v="2"/>
    <n v="7"/>
    <n v="48"/>
    <s v="1116L-007-04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48"/>
    <s v="1116L-007-04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8"/>
    <n v="2"/>
    <n v="7"/>
    <n v="49"/>
    <s v="1116L-007-04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8"/>
    <n v="2"/>
    <n v="7"/>
    <n v="49"/>
    <s v="1116L-007-04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7"/>
    <n v="2"/>
    <n v="7"/>
    <n v="50"/>
    <s v="1116L-007-050"/>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50"/>
    <s v="1116L-007-050"/>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8"/>
    <n v="2"/>
    <n v="7"/>
    <n v="51"/>
    <s v="1116L-007-051"/>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51"/>
    <s v="1116L-007-051"/>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52"/>
    <s v="1116L-007-05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52"/>
    <s v="1116L-007-05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4"/>
    <n v="2"/>
    <n v="7"/>
    <n v="53"/>
    <s v="1116L-007-053"/>
    <s v="1116UA42017"/>
    <s v="WT-04.2"/>
    <s v="North "/>
    <n v="100"/>
    <n v="204"/>
    <s v="WT-04.2, REC., LOUVER, TYP."/>
    <s v="Rec."/>
    <s v="Louver"/>
    <s v="Infill 2"/>
    <n v="0.875"/>
    <n v="0.875"/>
    <n v="0.9375"/>
    <n v="1.1875"/>
    <n v="116"/>
    <n v="2.2000000000000002"/>
    <s v="GL-02Z"/>
    <n v="10"/>
    <s v="TO-1116GLZ02-10-5959"/>
    <n v="98.25"/>
    <m/>
    <m/>
    <n v="85.875"/>
    <n v="58.591796875"/>
    <n v="703.1015625"/>
    <s v="RELEASED"/>
    <s v="MATCHES"/>
    <x v="59"/>
    <x v="1"/>
  </r>
  <r>
    <x v="7"/>
    <n v="2"/>
    <n v="7"/>
    <n v="54"/>
    <s v="1116L-007-05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54"/>
    <s v="1116L-007-05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55"/>
    <s v="1116L-007-05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8"/>
    <n v="2"/>
    <n v="7"/>
    <n v="55"/>
    <s v="1116L-007-05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7"/>
    <n v="2"/>
    <n v="7"/>
    <n v="56"/>
    <s v="1116L-007-056"/>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56"/>
    <s v="1116L-007-056"/>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57"/>
    <s v="1116L-007-057"/>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57"/>
    <s v="1116L-007-057"/>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58"/>
    <s v="1116L-007-058"/>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58"/>
    <s v="1116L-007-058"/>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59"/>
    <s v="1116L-007-059"/>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59"/>
    <s v="1116L-007-059"/>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60"/>
    <s v="1116L-007-060"/>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60"/>
    <s v="1116L-007-060"/>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61"/>
    <s v="1116L-007-06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8"/>
    <n v="2"/>
    <n v="7"/>
    <n v="61"/>
    <s v="1116L-007-06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7"/>
    <n v="2"/>
    <n v="7"/>
    <n v="62"/>
    <s v="1116L-007-06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62"/>
    <s v="1116L-007-06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63"/>
    <s v="1116L-007-063"/>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63"/>
    <s v="1116L-007-063"/>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64"/>
    <s v="1116L-007-06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64"/>
    <s v="1116L-007-06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8"/>
    <n v="2"/>
    <n v="7"/>
    <n v="65"/>
    <s v="1116L-007-065"/>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65"/>
    <s v="1116L-007-065"/>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66"/>
    <s v="1116L-007-066"/>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66"/>
    <s v="1116L-007-066"/>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8"/>
    <n v="2"/>
    <n v="7"/>
    <n v="67"/>
    <s v="1116L-007-067"/>
    <s v="1116UA11034"/>
    <s v="WT-01.1"/>
    <s v="North "/>
    <n v="100"/>
    <n v="204"/>
    <s v="WT-01.1, REC., VISION, ISA-2X"/>
    <s v="Rec."/>
    <s v="Vision"/>
    <s v="Infill 1"/>
    <n v="0.875"/>
    <n v="0.875"/>
    <n v="1.1875"/>
    <n v="0.9375"/>
    <n v="88"/>
    <s v="N/A"/>
    <s v="GL-01Z"/>
    <n v="10"/>
    <s v="TO-1116GLZ01-10-7869"/>
    <n v="98.25"/>
    <m/>
    <m/>
    <n v="113.875"/>
    <n v="77.695963541666671"/>
    <n v="932.3515625"/>
    <s v="RELEASED"/>
    <s v="MATCHES"/>
    <x v="68"/>
    <x v="1"/>
  </r>
  <r>
    <x v="8"/>
    <n v="2"/>
    <n v="7"/>
    <n v="67"/>
    <s v="1116L-007-067"/>
    <s v="1116UA11034"/>
    <s v="WT-01.1"/>
    <s v="North "/>
    <n v="100"/>
    <n v="204"/>
    <s v="WT-01.1, REC., VISION, ISA-2X"/>
    <s v="Rec."/>
    <s v="Vision"/>
    <s v="Infill 2"/>
    <n v="0.875"/>
    <n v="0.875"/>
    <n v="0.9375"/>
    <n v="1.1875"/>
    <n v="116"/>
    <n v="2.2000000000000002"/>
    <s v="GL-02Z"/>
    <n v="10"/>
    <s v="TO-1116GLZ02-10-5959"/>
    <n v="98.25"/>
    <m/>
    <m/>
    <n v="85.875"/>
    <n v="58.591796875"/>
    <n v="703.1015625"/>
    <s v="RELEASED"/>
    <s v="MATCHES"/>
    <x v="59"/>
    <x v="1"/>
  </r>
  <r>
    <x v="7"/>
    <n v="2"/>
    <n v="7"/>
    <n v="68"/>
    <s v="1116L-007-06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68"/>
    <s v="1116L-007-06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8"/>
    <n v="2"/>
    <n v="7"/>
    <n v="69"/>
    <s v="1116L-007-069"/>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69"/>
    <s v="1116L-007-069"/>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70"/>
    <s v="1116L-007-070"/>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70"/>
    <s v="1116L-007-070"/>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8"/>
    <n v="2"/>
    <n v="7"/>
    <n v="71"/>
    <s v="1116L-007-071"/>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71"/>
    <s v="1116L-007-071"/>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72"/>
    <s v="1116L-007-072"/>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72"/>
    <s v="1116L-007-072"/>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4"/>
    <n v="2"/>
    <n v="7"/>
    <n v="73"/>
    <s v="1116L-007-073"/>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73"/>
    <s v="1116L-007-073"/>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73"/>
    <s v="1116L-007-073"/>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74"/>
    <s v="1116L-007-074"/>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74"/>
    <s v="1116L-007-074"/>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4"/>
    <n v="2"/>
    <n v="7"/>
    <n v="75"/>
    <s v="1116L-007-075"/>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75"/>
    <s v="1116L-007-075"/>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75"/>
    <s v="1116L-007-075"/>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76"/>
    <s v="1116L-007-076"/>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76"/>
    <s v="1116L-007-076"/>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77"/>
    <s v="1116L-007-077"/>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77"/>
    <s v="1116L-007-07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78"/>
    <s v="1116L-007-078"/>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78"/>
    <s v="1116L-007-078"/>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4"/>
    <n v="2"/>
    <n v="7"/>
    <n v="79"/>
    <s v="1116L-007-079"/>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79"/>
    <s v="1116L-007-079"/>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79"/>
    <s v="1116L-007-079"/>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80"/>
    <s v="1116L-007-080"/>
    <s v="1116UA21001"/>
    <s v="WT-02.1"/>
    <s v="North "/>
    <n v="36"/>
    <n v="204"/>
    <s v="WT-02.1, REC., SBX-L, ISA-L"/>
    <s v="Rec."/>
    <s v="SBX-L"/>
    <s v="Infill 1"/>
    <n v="0.875"/>
    <n v="0.875"/>
    <n v="1.1875"/>
    <n v="0.9375"/>
    <n v="88"/>
    <s v="N/A"/>
    <s v="GL-07T"/>
    <n v="10"/>
    <s v="TO-1116GLT07-10-2708"/>
    <n v="34.25"/>
    <m/>
    <m/>
    <n v="113.875"/>
    <n v="27.084852430555557"/>
    <n v="325.01822916666669"/>
    <s v="RELEASED"/>
    <s v="MATCHES"/>
    <x v="69"/>
    <x v="0"/>
  </r>
  <r>
    <x v="7"/>
    <n v="2"/>
    <n v="7"/>
    <n v="80"/>
    <s v="1116L-007-080"/>
    <s v="1116UA21001"/>
    <s v="WT-02.1"/>
    <s v="North "/>
    <n v="36"/>
    <n v="204"/>
    <s v="WT-02.1, REC., SBX-L, ISA-L"/>
    <s v="Rec."/>
    <s v="SBX-L"/>
    <s v="Infill 2"/>
    <n v="0.875"/>
    <n v="0.875"/>
    <n v="0.9375"/>
    <n v="1.1875"/>
    <n v="116"/>
    <n v="2.2000000000000002"/>
    <s v="GL-02Z"/>
    <n v="10"/>
    <s v="TO-1116GLZ02-10-2042"/>
    <n v="34.25"/>
    <m/>
    <m/>
    <n v="85.875"/>
    <n v="20.425130208333332"/>
    <n v="245.1015625"/>
    <s v="RELEASED"/>
    <s v="MATCHES"/>
    <x v="57"/>
    <x v="1"/>
  </r>
  <r>
    <x v="4"/>
    <n v="2"/>
    <n v="7"/>
    <n v="81"/>
    <s v="1116L-007-081"/>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81"/>
    <s v="1116L-007-081"/>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81"/>
    <s v="1116L-007-081"/>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82"/>
    <s v="1116L-007-08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82"/>
    <s v="1116L-007-08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83"/>
    <s v="1116L-007-083"/>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83"/>
    <s v="1116L-007-083"/>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84"/>
    <s v="1116L-007-084"/>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84"/>
    <s v="1116L-007-084"/>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85"/>
    <s v="1116L-007-085"/>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85"/>
    <s v="1116L-007-085"/>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86"/>
    <s v="1116L-007-086"/>
    <s v="1116UA21017"/>
    <s v="WT-02.1"/>
    <s v="North "/>
    <n v="36.125"/>
    <n v="204"/>
    <s v="WT-02.1, REC., SBX-R, HEAVY, ISA-R"/>
    <s v="Rec."/>
    <s v="SBX-R"/>
    <s v="Infill 1"/>
    <n v="1"/>
    <n v="0.875"/>
    <n v="1.1875"/>
    <n v="0.9375"/>
    <n v="88"/>
    <s v="N/A"/>
    <s v="GL-07T"/>
    <n v="10"/>
    <s v="TO-1116GLT07-10-2708"/>
    <n v="34.25"/>
    <m/>
    <m/>
    <n v="113.875"/>
    <n v="27.084852430555557"/>
    <n v="325.01822916666669"/>
    <s v="RELEASED"/>
    <s v="MATCHES"/>
    <x v="69"/>
    <x v="0"/>
  </r>
  <r>
    <x v="7"/>
    <n v="2"/>
    <n v="7"/>
    <n v="86"/>
    <s v="1116L-007-086"/>
    <s v="1116UA21017"/>
    <s v="WT-02.1"/>
    <s v="North "/>
    <n v="36.125"/>
    <n v="204"/>
    <s v="WT-02.1, REC., SBX-R, HEAVY, ISA-R"/>
    <s v="Rec."/>
    <s v="SBX-R"/>
    <s v="Infill 2"/>
    <n v="1"/>
    <n v="0.875"/>
    <n v="0.9375"/>
    <n v="1.1875"/>
    <n v="116"/>
    <n v="2.2000000000000002"/>
    <s v="GL-02Z"/>
    <n v="10"/>
    <s v="TO-1116GLZ02-10-2042"/>
    <n v="34.25"/>
    <m/>
    <m/>
    <n v="85.875"/>
    <n v="20.425130208333332"/>
    <n v="245.1015625"/>
    <s v="RELEASED"/>
    <s v="MATCHES"/>
    <x v="57"/>
    <x v="1"/>
  </r>
  <r>
    <x v="1"/>
    <n v="2"/>
    <n v="7"/>
    <n v="87"/>
    <s v="1116L-007-087"/>
    <s v="1116UA33001"/>
    <s v="WT-03.3"/>
    <s v="Northea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7"/>
    <n v="87"/>
    <s v="1116L-007-087"/>
    <s v="1116UA33001"/>
    <s v="WT-03.3"/>
    <s v="Northea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7"/>
    <n v="88"/>
    <s v="1116L-007-088"/>
    <s v="1116UA33002"/>
    <s v="WT-03.3"/>
    <s v="Northeast"/>
    <n v="90.508499999999998"/>
    <n v="204"/>
    <s v="WT-03.3, CURVED, VISION, HEAVY, HEAVY, ISA-R,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7"/>
    <n v="88"/>
    <s v="1116L-007-088"/>
    <s v="1116UA33002"/>
    <s v="WT-03.3"/>
    <s v="Northeast"/>
    <n v="90.508499999999998"/>
    <n v="204"/>
    <s v="WT-03.3, CURVED, VISION, HEAVY, HEAVY, ISA-R,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7"/>
    <n v="89"/>
    <s v="1116L-007-089"/>
    <s v="1116UA33003"/>
    <s v="WT-03.3"/>
    <s v="Northeast"/>
    <n v="90.522000000000006"/>
    <n v="204"/>
    <s v="WT-03.3, CURVED, VISION, HEAVY, ISA-R,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7"/>
    <n v="89"/>
    <s v="1116L-007-089"/>
    <s v="1116UA33003"/>
    <s v="WT-03.3"/>
    <s v="Northeast"/>
    <n v="90.522000000000006"/>
    <n v="204"/>
    <s v="WT-03.3, CURVED, VISION, HEAVY, ISA-R,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7"/>
    <n v="2"/>
    <n v="7"/>
    <n v="90"/>
    <s v="1116L-007-090"/>
    <s v="1116UA21001"/>
    <s v="WT-02.1"/>
    <s v="East"/>
    <n v="36"/>
    <n v="204"/>
    <s v="WT-02.1, REC., SBX-L, ISA-L"/>
    <s v="Rec."/>
    <s v="SBX-L"/>
    <s v="Infill 1"/>
    <n v="0.875"/>
    <n v="0.875"/>
    <n v="1.1875"/>
    <n v="0.9375"/>
    <n v="88"/>
    <s v="N/A"/>
    <s v="GL-07T"/>
    <n v="10"/>
    <s v="TO-1116GLT07-10-2708"/>
    <n v="34.25"/>
    <m/>
    <m/>
    <n v="113.875"/>
    <n v="27.084852430555557"/>
    <n v="325.01822916666669"/>
    <s v="RELEASED"/>
    <s v="MATCHES"/>
    <x v="69"/>
    <x v="0"/>
  </r>
  <r>
    <x v="7"/>
    <n v="2"/>
    <n v="7"/>
    <n v="90"/>
    <s v="1116L-007-090"/>
    <s v="1116UA21001"/>
    <s v="WT-02.1"/>
    <s v="East"/>
    <n v="36"/>
    <n v="204"/>
    <s v="WT-02.1, REC., SBX-L, ISA-L"/>
    <s v="Rec."/>
    <s v="SBX-L"/>
    <s v="Infill 2"/>
    <n v="0.875"/>
    <n v="0.875"/>
    <n v="0.9375"/>
    <n v="1.1875"/>
    <n v="116"/>
    <n v="2.2000000000000002"/>
    <s v="GL-02Z"/>
    <n v="10"/>
    <s v="TO-1116GLZ02-10-2042"/>
    <n v="34.25"/>
    <m/>
    <m/>
    <n v="85.875"/>
    <n v="20.425130208333332"/>
    <n v="245.1015625"/>
    <s v="RELEASED"/>
    <s v="MATCHES"/>
    <x v="57"/>
    <x v="1"/>
  </r>
  <r>
    <x v="4"/>
    <n v="2"/>
    <n v="7"/>
    <n v="91"/>
    <s v="1116L-007-091"/>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91"/>
    <s v="1116L-007-091"/>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91"/>
    <s v="1116L-007-091"/>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92"/>
    <s v="1116L-007-092"/>
    <s v="1116UA21006"/>
    <s v="WT-02.1"/>
    <s v="East"/>
    <n v="36"/>
    <n v="204"/>
    <s v="WT-02.1, REC., SBX-R, ISA-L"/>
    <s v="Rec."/>
    <s v="SBX-R"/>
    <s v="Infill 1"/>
    <n v="0.875"/>
    <n v="0.875"/>
    <n v="1.1875"/>
    <n v="0.9375"/>
    <n v="88"/>
    <s v="N/A"/>
    <s v="GL-07T"/>
    <n v="10"/>
    <s v="TO-1116GLT07-10-2708"/>
    <n v="34.25"/>
    <m/>
    <m/>
    <n v="113.875"/>
    <n v="27.084852430555557"/>
    <n v="325.01822916666669"/>
    <s v="RELEASED"/>
    <s v="MATCHES"/>
    <x v="69"/>
    <x v="0"/>
  </r>
  <r>
    <x v="7"/>
    <n v="2"/>
    <n v="7"/>
    <n v="92"/>
    <s v="1116L-007-092"/>
    <s v="1116UA21006"/>
    <s v="WT-02.1"/>
    <s v="East"/>
    <n v="36"/>
    <n v="204"/>
    <s v="WT-02.1, REC., SBX-R, ISA-L"/>
    <s v="Rec."/>
    <s v="SBX-R"/>
    <s v="Infill 2"/>
    <n v="0.875"/>
    <n v="0.875"/>
    <n v="0.9375"/>
    <n v="1.1875"/>
    <n v="116"/>
    <n v="2.2000000000000002"/>
    <s v="GL-02Z"/>
    <n v="10"/>
    <s v="TO-1116GLZ02-10-2042"/>
    <n v="34.25"/>
    <m/>
    <m/>
    <n v="85.875"/>
    <n v="20.425130208333332"/>
    <n v="245.1015625"/>
    <s v="RELEASED"/>
    <s v="MATCHES"/>
    <x v="57"/>
    <x v="1"/>
  </r>
  <r>
    <x v="4"/>
    <n v="2"/>
    <n v="7"/>
    <n v="93"/>
    <s v="1116L-007-093"/>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93"/>
    <s v="1116L-007-093"/>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93"/>
    <s v="1116L-007-093"/>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94"/>
    <s v="1116L-007-094"/>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7"/>
    <n v="2"/>
    <n v="7"/>
    <n v="94"/>
    <s v="1116L-007-094"/>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8"/>
    <n v="2"/>
    <n v="7"/>
    <n v="95"/>
    <s v="1116L-007-095"/>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95"/>
    <s v="1116L-007-095"/>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96"/>
    <s v="1116L-007-096"/>
    <s v="1116UA21004"/>
    <s v="WT-02.1"/>
    <s v="East"/>
    <n v="36"/>
    <n v="204"/>
    <s v="WT-02.1, REC., SBX-R, ISA-R"/>
    <s v="Rec."/>
    <s v="SBX-R"/>
    <s v="Infill 1"/>
    <n v="0.875"/>
    <n v="0.875"/>
    <n v="1.1875"/>
    <n v="0.9375"/>
    <n v="88"/>
    <s v="N/A"/>
    <s v="GL-07T"/>
    <n v="10"/>
    <s v="TO-1116GLT07-10-2708"/>
    <n v="34.25"/>
    <m/>
    <m/>
    <n v="113.875"/>
    <n v="27.084852430555557"/>
    <n v="325.01822916666669"/>
    <s v="RELEASED"/>
    <s v="MATCHES"/>
    <x v="69"/>
    <x v="0"/>
  </r>
  <r>
    <x v="7"/>
    <n v="2"/>
    <n v="7"/>
    <n v="96"/>
    <s v="1116L-007-096"/>
    <s v="1116UA21004"/>
    <s v="WT-02.1"/>
    <s v="East"/>
    <n v="36"/>
    <n v="204"/>
    <s v="WT-02.1, REC., SBX-R, ISA-R"/>
    <s v="Rec."/>
    <s v="SBX-R"/>
    <s v="Infill 2"/>
    <n v="0.875"/>
    <n v="0.875"/>
    <n v="0.9375"/>
    <n v="1.1875"/>
    <n v="116"/>
    <n v="2.2000000000000002"/>
    <s v="GL-02Z"/>
    <n v="10"/>
    <s v="TO-1116GLZ02-10-2042"/>
    <n v="34.25"/>
    <m/>
    <m/>
    <n v="85.875"/>
    <n v="20.425130208333332"/>
    <n v="245.1015625"/>
    <s v="RELEASED"/>
    <s v="MATCHES"/>
    <x v="57"/>
    <x v="1"/>
  </r>
  <r>
    <x v="8"/>
    <n v="2"/>
    <n v="7"/>
    <n v="97"/>
    <s v="1116L-007-097"/>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97"/>
    <s v="1116L-007-097"/>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98"/>
    <s v="1116L-007-098"/>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98"/>
    <s v="1116L-007-098"/>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8"/>
    <n v="2"/>
    <n v="7"/>
    <n v="99"/>
    <s v="1116L-007-099"/>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99"/>
    <s v="1116L-007-09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00"/>
    <s v="1116L-007-100"/>
    <s v="1116UA21006"/>
    <s v="WT-02.1"/>
    <s v="East"/>
    <n v="36"/>
    <n v="204"/>
    <s v="WT-02.1, REC., SBX-R, ISA-L"/>
    <s v="Rec."/>
    <s v="SBX-R"/>
    <s v="Infill 1"/>
    <n v="0.875"/>
    <n v="0.875"/>
    <n v="1.1875"/>
    <n v="0.9375"/>
    <n v="88"/>
    <s v="N/A"/>
    <s v="GL-07T"/>
    <n v="10"/>
    <s v="TO-1116GLT07-10-2708"/>
    <n v="34.25"/>
    <m/>
    <m/>
    <n v="113.875"/>
    <n v="27.084852430555557"/>
    <n v="325.01822916666669"/>
    <s v="RELEASED"/>
    <s v="MATCHES"/>
    <x v="69"/>
    <x v="0"/>
  </r>
  <r>
    <x v="7"/>
    <n v="2"/>
    <n v="7"/>
    <n v="100"/>
    <s v="1116L-007-100"/>
    <s v="1116UA21006"/>
    <s v="WT-02.1"/>
    <s v="East"/>
    <n v="36"/>
    <n v="204"/>
    <s v="WT-02.1, REC., SBX-R, ISA-L"/>
    <s v="Rec."/>
    <s v="SBX-R"/>
    <s v="Infill 2"/>
    <n v="0.875"/>
    <n v="0.875"/>
    <n v="0.9375"/>
    <n v="1.1875"/>
    <n v="116"/>
    <n v="2.2000000000000002"/>
    <s v="GL-02Z"/>
    <n v="10"/>
    <s v="TO-1116GLZ02-10-2042"/>
    <n v="34.25"/>
    <m/>
    <m/>
    <n v="85.875"/>
    <n v="20.425130208333332"/>
    <n v="245.1015625"/>
    <s v="RELEASED"/>
    <s v="MATCHES"/>
    <x v="57"/>
    <x v="1"/>
  </r>
  <r>
    <x v="4"/>
    <n v="2"/>
    <n v="7"/>
    <n v="101"/>
    <s v="1116L-007-101"/>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101"/>
    <s v="1116L-007-101"/>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101"/>
    <s v="1116L-007-101"/>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102"/>
    <s v="1116L-007-102"/>
    <s v="1116UA21001"/>
    <s v="WT-02.1"/>
    <s v="East"/>
    <n v="36"/>
    <n v="204"/>
    <s v="WT-02.1, REC., SBX-L, ISA-L"/>
    <s v="Rec."/>
    <s v="SBX-L"/>
    <s v="Infill 1"/>
    <n v="0.875"/>
    <n v="0.875"/>
    <n v="1.1875"/>
    <n v="0.9375"/>
    <n v="88"/>
    <s v="N/A"/>
    <s v="GL-07T"/>
    <n v="10"/>
    <s v="TO-1116GLT07-10-2708"/>
    <n v="34.25"/>
    <m/>
    <m/>
    <n v="113.875"/>
    <n v="27.084852430555557"/>
    <n v="325.01822916666669"/>
    <s v="RELEASED"/>
    <s v="MATCHES"/>
    <x v="69"/>
    <x v="0"/>
  </r>
  <r>
    <x v="7"/>
    <n v="2"/>
    <n v="7"/>
    <n v="102"/>
    <s v="1116L-007-102"/>
    <s v="1116UA21001"/>
    <s v="WT-02.1"/>
    <s v="East"/>
    <n v="36"/>
    <n v="204"/>
    <s v="WT-02.1, REC., SBX-L, ISA-L"/>
    <s v="Rec."/>
    <s v="SBX-L"/>
    <s v="Infill 2"/>
    <n v="0.875"/>
    <n v="0.875"/>
    <n v="0.9375"/>
    <n v="1.1875"/>
    <n v="116"/>
    <n v="2.2000000000000002"/>
    <s v="GL-02Z"/>
    <n v="10"/>
    <s v="TO-1116GLZ02-10-2042"/>
    <n v="34.25"/>
    <m/>
    <m/>
    <n v="85.875"/>
    <n v="20.425130208333332"/>
    <n v="245.1015625"/>
    <s v="RELEASED"/>
    <s v="MATCHES"/>
    <x v="57"/>
    <x v="1"/>
  </r>
  <r>
    <x v="8"/>
    <n v="2"/>
    <n v="7"/>
    <n v="103"/>
    <s v="1116L-007-103"/>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103"/>
    <s v="1116L-007-103"/>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04"/>
    <s v="1116L-007-104"/>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7"/>
    <n v="2"/>
    <n v="7"/>
    <n v="104"/>
    <s v="1116L-007-104"/>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4"/>
    <n v="2"/>
    <n v="7"/>
    <n v="105"/>
    <s v="1116L-007-105"/>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105"/>
    <s v="1116L-007-105"/>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105"/>
    <s v="1116L-007-105"/>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106"/>
    <s v="1116L-007-106"/>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106"/>
    <s v="1116L-007-106"/>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4"/>
    <n v="2"/>
    <n v="7"/>
    <n v="107"/>
    <s v="1116L-007-107"/>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107"/>
    <s v="1116L-007-107"/>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107"/>
    <s v="1116L-007-107"/>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108"/>
    <s v="1116L-007-108"/>
    <s v="1116UA21006"/>
    <s v="WT-02.1"/>
    <s v="East"/>
    <n v="36"/>
    <n v="204"/>
    <s v="WT-02.1, REC., SBX-R, ISA-L"/>
    <s v="Rec."/>
    <s v="SBX-R"/>
    <s v="Infill 1"/>
    <n v="0.875"/>
    <n v="0.875"/>
    <n v="1.1875"/>
    <n v="0.9375"/>
    <n v="88"/>
    <s v="N/A"/>
    <s v="GL-07T"/>
    <n v="10"/>
    <s v="TO-1116GLT07-10-2708"/>
    <n v="34.25"/>
    <m/>
    <m/>
    <n v="113.875"/>
    <n v="27.084852430555557"/>
    <n v="325.01822916666669"/>
    <s v="RELEASED"/>
    <s v="MATCHES"/>
    <x v="69"/>
    <x v="0"/>
  </r>
  <r>
    <x v="7"/>
    <n v="2"/>
    <n v="7"/>
    <n v="108"/>
    <s v="1116L-007-108"/>
    <s v="1116UA21006"/>
    <s v="WT-02.1"/>
    <s v="East"/>
    <n v="36"/>
    <n v="204"/>
    <s v="WT-02.1, REC., SBX-R, ISA-L"/>
    <s v="Rec."/>
    <s v="SBX-R"/>
    <s v="Infill 2"/>
    <n v="0.875"/>
    <n v="0.875"/>
    <n v="0.9375"/>
    <n v="1.1875"/>
    <n v="116"/>
    <n v="2.2000000000000002"/>
    <s v="GL-02Z"/>
    <n v="10"/>
    <s v="TO-1116GLZ02-10-2042"/>
    <n v="34.25"/>
    <m/>
    <m/>
    <n v="85.875"/>
    <n v="20.425130208333332"/>
    <n v="245.1015625"/>
    <s v="RELEASED"/>
    <s v="MATCHES"/>
    <x v="57"/>
    <x v="1"/>
  </r>
  <r>
    <x v="8"/>
    <n v="2"/>
    <n v="7"/>
    <n v="109"/>
    <s v="1116L-007-109"/>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109"/>
    <s v="1116L-007-10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10"/>
    <s v="1116L-007-110"/>
    <s v="1116UA21001"/>
    <s v="WT-02.1"/>
    <s v="East"/>
    <n v="36"/>
    <n v="204"/>
    <s v="WT-02.1, REC., SBX-L, ISA-L"/>
    <s v="Rec."/>
    <s v="SBX-L"/>
    <s v="Infill 1"/>
    <n v="0.875"/>
    <n v="0.875"/>
    <n v="1.1875"/>
    <n v="0.9375"/>
    <n v="88"/>
    <s v="N/A"/>
    <s v="GL-07T"/>
    <n v="10"/>
    <s v="TO-1116GLT07-10-2708"/>
    <n v="34.25"/>
    <m/>
    <m/>
    <n v="113.875"/>
    <n v="27.084852430555557"/>
    <n v="325.01822916666669"/>
    <s v="RELEASED"/>
    <s v="MATCHES"/>
    <x v="69"/>
    <x v="0"/>
  </r>
  <r>
    <x v="7"/>
    <n v="2"/>
    <n v="7"/>
    <n v="110"/>
    <s v="1116L-007-110"/>
    <s v="1116UA21001"/>
    <s v="WT-02.1"/>
    <s v="East"/>
    <n v="36"/>
    <n v="204"/>
    <s v="WT-02.1, REC., SBX-L, ISA-L"/>
    <s v="Rec."/>
    <s v="SBX-L"/>
    <s v="Infill 2"/>
    <n v="0.875"/>
    <n v="0.875"/>
    <n v="0.9375"/>
    <n v="1.1875"/>
    <n v="116"/>
    <n v="2.2000000000000002"/>
    <s v="GL-02Z"/>
    <n v="10"/>
    <s v="TO-1116GLZ02-10-2042"/>
    <n v="34.25"/>
    <m/>
    <m/>
    <n v="85.875"/>
    <n v="20.425130208333332"/>
    <n v="245.1015625"/>
    <s v="RELEASED"/>
    <s v="MATCHES"/>
    <x v="57"/>
    <x v="1"/>
  </r>
  <r>
    <x v="8"/>
    <n v="2"/>
    <n v="7"/>
    <n v="111"/>
    <s v="1116L-007-111"/>
    <s v="1116UA12036"/>
    <s v="WT-01.2"/>
    <s v="East"/>
    <n v="100"/>
    <n v="204"/>
    <s v="WT-01.2, REC., SBX, BRIDGE CONNECTION, TYP."/>
    <s v="Rec."/>
    <s v="SBX"/>
    <s v="Infill 1"/>
    <n v="0.875"/>
    <n v="0.875"/>
    <n v="1.1875"/>
    <n v="0.9375"/>
    <n v="88"/>
    <s v="N/A"/>
    <s v="GL-01T"/>
    <n v="10"/>
    <s v="TO-1116GLT01-10-7869"/>
    <n v="98.25"/>
    <m/>
    <m/>
    <n v="113.875"/>
    <n v="77.695963541666671"/>
    <n v="932.3515625"/>
    <s v="RELEASED"/>
    <s v="MATCHES"/>
    <x v="70"/>
    <x v="1"/>
  </r>
  <r>
    <x v="8"/>
    <n v="2"/>
    <n v="7"/>
    <n v="111"/>
    <s v="1116L-007-111"/>
    <s v="1116UA12036"/>
    <s v="WT-01.2"/>
    <s v="East"/>
    <n v="100"/>
    <n v="204"/>
    <s v="WT-01.2, REC., SBX, BRIDGE CONNECTION, TYP."/>
    <s v="Rec."/>
    <s v="SBX"/>
    <s v="Infill 2"/>
    <n v="0.875"/>
    <n v="0.875"/>
    <n v="0.9375"/>
    <n v="1.1875"/>
    <n v="116"/>
    <n v="2.2000000000000002"/>
    <s v="GL-02Z"/>
    <n v="10"/>
    <s v="TO-1116GLZ02-10-5959"/>
    <n v="98.25"/>
    <m/>
    <m/>
    <n v="85.875"/>
    <n v="58.591796875"/>
    <n v="703.1015625"/>
    <s v="RELEASED"/>
    <s v="MATCHES"/>
    <x v="59"/>
    <x v="1"/>
  </r>
  <r>
    <x v="8"/>
    <n v="2"/>
    <n v="7"/>
    <n v="112"/>
    <s v="1116L-007-112"/>
    <s v="1116UA12037"/>
    <s v="WT-01.2"/>
    <s v="East"/>
    <n v="100"/>
    <n v="204"/>
    <s v="WT-01.2, REC., SBX, BRIDGE CONNECTION"/>
    <s v="Rec."/>
    <s v="SBX"/>
    <s v="Infill 1"/>
    <n v="0.875"/>
    <n v="0.875"/>
    <n v="1.1875"/>
    <n v="0.9375"/>
    <n v="88"/>
    <s v="N/A"/>
    <s v="GL-01T"/>
    <n v="10"/>
    <s v="TO-1116GLT01-10-7869"/>
    <n v="98.25"/>
    <m/>
    <m/>
    <n v="113.875"/>
    <n v="77.695963541666671"/>
    <n v="932.3515625"/>
    <s v="RELEASED"/>
    <s v="MATCHES"/>
    <x v="70"/>
    <x v="1"/>
  </r>
  <r>
    <x v="8"/>
    <n v="2"/>
    <n v="7"/>
    <n v="112"/>
    <s v="1116L-007-112"/>
    <s v="1116UA12037"/>
    <s v="WT-01.2"/>
    <s v="East"/>
    <n v="100"/>
    <n v="204"/>
    <s v="WT-01.2, REC., SBX, BRIDGE CONNECTION"/>
    <s v="Rec."/>
    <s v="SBX"/>
    <s v="Infill 2"/>
    <n v="0.875"/>
    <n v="0.875"/>
    <n v="0.9375"/>
    <n v="1.1875"/>
    <n v="116"/>
    <n v="2.2000000000000002"/>
    <s v="GL-02Z"/>
    <n v="10"/>
    <s v="TO-1116GLZ02-10-5959"/>
    <n v="98.25"/>
    <m/>
    <m/>
    <n v="85.875"/>
    <n v="58.591796875"/>
    <n v="703.1015625"/>
    <s v="RELEASED"/>
    <s v="MATCHES"/>
    <x v="59"/>
    <x v="1"/>
  </r>
  <r>
    <x v="7"/>
    <n v="2"/>
    <n v="7"/>
    <n v="113"/>
    <s v="1116L-007-113"/>
    <s v="1116UA21004"/>
    <s v="WT-02.1"/>
    <s v="East"/>
    <n v="36"/>
    <n v="204"/>
    <s v="WT-02.1, REC., SBX-R, ISA-R"/>
    <s v="Rec."/>
    <s v="SBX-R"/>
    <s v="Infill 1"/>
    <n v="0.875"/>
    <n v="0.875"/>
    <n v="1.1875"/>
    <n v="0.9375"/>
    <n v="88"/>
    <s v="N/A"/>
    <s v="GL-07T"/>
    <n v="10"/>
    <s v="TO-1116GLT07-10-2708"/>
    <n v="34.25"/>
    <m/>
    <m/>
    <n v="113.875"/>
    <n v="27.084852430555557"/>
    <n v="325.01822916666669"/>
    <s v="RELEASED"/>
    <s v="MATCHES"/>
    <x v="69"/>
    <x v="0"/>
  </r>
  <r>
    <x v="7"/>
    <n v="2"/>
    <n v="7"/>
    <n v="113"/>
    <s v="1116L-007-113"/>
    <s v="1116UA21004"/>
    <s v="WT-02.1"/>
    <s v="East"/>
    <n v="36"/>
    <n v="204"/>
    <s v="WT-02.1, REC., SBX-R, ISA-R"/>
    <s v="Rec."/>
    <s v="SBX-R"/>
    <s v="Infill 2"/>
    <n v="0.875"/>
    <n v="0.875"/>
    <n v="0.9375"/>
    <n v="1.1875"/>
    <n v="116"/>
    <n v="2.2000000000000002"/>
    <s v="GL-02Z"/>
    <n v="10"/>
    <s v="TO-1116GLZ02-10-2042"/>
    <n v="34.25"/>
    <m/>
    <m/>
    <n v="85.875"/>
    <n v="20.425130208333332"/>
    <n v="245.1015625"/>
    <s v="RELEASED"/>
    <s v="MATCHES"/>
    <x v="57"/>
    <x v="1"/>
  </r>
  <r>
    <x v="8"/>
    <n v="2"/>
    <n v="7"/>
    <n v="114"/>
    <s v="1116L-007-114"/>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8"/>
    <n v="2"/>
    <n v="7"/>
    <n v="114"/>
    <s v="1116L-007-114"/>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7"/>
    <n v="2"/>
    <n v="7"/>
    <n v="115"/>
    <s v="1116L-007-115"/>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115"/>
    <s v="1116L-007-115"/>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8"/>
    <n v="2"/>
    <n v="7"/>
    <n v="116"/>
    <s v="1116L-007-116"/>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8"/>
    <n v="2"/>
    <n v="7"/>
    <n v="116"/>
    <s v="1116L-007-116"/>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7"/>
    <n v="2"/>
    <n v="7"/>
    <n v="117"/>
    <s v="1116L-007-117"/>
    <s v="1116UA21004"/>
    <s v="WT-02.1"/>
    <s v="East"/>
    <n v="36"/>
    <n v="204"/>
    <s v="WT-02.1, REC., SBX-R, ISA-R"/>
    <s v="Rec."/>
    <s v="SBX-R"/>
    <s v="Infill 1"/>
    <n v="0.875"/>
    <n v="0.875"/>
    <n v="1.1875"/>
    <n v="0.9375"/>
    <n v="88"/>
    <s v="N/A"/>
    <s v="GL-07T"/>
    <n v="10"/>
    <s v="TO-1116GLT07-10-2708"/>
    <n v="34.25"/>
    <m/>
    <m/>
    <n v="113.875"/>
    <n v="27.084852430555557"/>
    <n v="325.01822916666669"/>
    <s v="RELEASED"/>
    <s v="MATCHES"/>
    <x v="69"/>
    <x v="0"/>
  </r>
  <r>
    <x v="7"/>
    <n v="2"/>
    <n v="7"/>
    <n v="117"/>
    <s v="1116L-007-117"/>
    <s v="1116UA21004"/>
    <s v="WT-02.1"/>
    <s v="East"/>
    <n v="36"/>
    <n v="204"/>
    <s v="WT-02.1, REC., SBX-R, ISA-R"/>
    <s v="Rec."/>
    <s v="SBX-R"/>
    <s v="Infill 2"/>
    <n v="0.875"/>
    <n v="0.875"/>
    <n v="0.9375"/>
    <n v="1.1875"/>
    <n v="116"/>
    <n v="2.2000000000000002"/>
    <s v="GL-02Z"/>
    <n v="10"/>
    <s v="TO-1116GLZ02-10-2042"/>
    <n v="34.25"/>
    <m/>
    <m/>
    <n v="85.875"/>
    <n v="20.425130208333332"/>
    <n v="245.1015625"/>
    <s v="RELEASED"/>
    <s v="MATCHES"/>
    <x v="57"/>
    <x v="1"/>
  </r>
  <r>
    <x v="8"/>
    <n v="2"/>
    <n v="7"/>
    <n v="118"/>
    <s v="1116L-007-118"/>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118"/>
    <s v="1116L-007-118"/>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19"/>
    <s v="1116L-007-119"/>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119"/>
    <s v="1116L-007-119"/>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8"/>
    <n v="2"/>
    <n v="7"/>
    <n v="120"/>
    <s v="1116L-007-120"/>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8"/>
    <n v="2"/>
    <n v="7"/>
    <n v="120"/>
    <s v="1116L-007-120"/>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7"/>
    <n v="2"/>
    <n v="7"/>
    <n v="121"/>
    <s v="1116L-007-121"/>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7"/>
    <n v="2"/>
    <n v="7"/>
    <n v="121"/>
    <s v="1116L-007-121"/>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8"/>
    <n v="2"/>
    <n v="7"/>
    <n v="122"/>
    <s v="1116L-007-122"/>
    <s v="1116UA11033"/>
    <s v="WT-01.1"/>
    <s v="East"/>
    <n v="100"/>
    <n v="204"/>
    <s v="WT-01.1, REC., VISION, ISA-R"/>
    <s v="Rec."/>
    <s v="Vision"/>
    <s v="Infill 1"/>
    <n v="0.875"/>
    <n v="0.875"/>
    <n v="1.1875"/>
    <n v="0.9375"/>
    <n v="88"/>
    <s v="N/A"/>
    <s v="GL-01Z"/>
    <n v="10"/>
    <s v="TO-1116GLZ01-10-7869"/>
    <n v="98.25"/>
    <m/>
    <m/>
    <n v="113.875"/>
    <n v="77.695963541666671"/>
    <n v="932.3515625"/>
    <s v="RELEASED"/>
    <s v="MATCHES"/>
    <x v="68"/>
    <x v="1"/>
  </r>
  <r>
    <x v="8"/>
    <n v="2"/>
    <n v="7"/>
    <n v="122"/>
    <s v="1116L-007-122"/>
    <s v="1116UA11033"/>
    <s v="WT-01.1"/>
    <s v="East"/>
    <n v="100"/>
    <n v="204"/>
    <s v="WT-01.1, REC., VISION, ISA-R"/>
    <s v="Rec."/>
    <s v="Vision"/>
    <s v="Infill 2"/>
    <n v="0.875"/>
    <n v="0.875"/>
    <n v="0.9375"/>
    <n v="1.1875"/>
    <n v="116"/>
    <n v="2.2000000000000002"/>
    <s v="GL-02Z"/>
    <n v="10"/>
    <s v="TO-1116GLZ02-10-5959"/>
    <n v="98.25"/>
    <m/>
    <m/>
    <n v="85.875"/>
    <n v="58.591796875"/>
    <n v="703.1015625"/>
    <s v="RELEASED"/>
    <s v="MATCHES"/>
    <x v="59"/>
    <x v="1"/>
  </r>
  <r>
    <x v="7"/>
    <n v="2"/>
    <n v="7"/>
    <n v="123"/>
    <s v="1116L-007-123"/>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7"/>
    <n v="2"/>
    <n v="7"/>
    <n v="123"/>
    <s v="1116L-007-123"/>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8"/>
    <n v="2"/>
    <n v="7"/>
    <n v="124"/>
    <s v="1116L-007-124"/>
    <s v="1116UA11035"/>
    <s v="WT-01.1"/>
    <s v="East"/>
    <n v="68"/>
    <n v="204"/>
    <s v="WT-01.1, REC., VISION, TYP."/>
    <s v="Rec."/>
    <s v="Vision"/>
    <s v="Infill 1"/>
    <n v="0.875"/>
    <n v="0.875"/>
    <n v="1.1875"/>
    <n v="0.9375"/>
    <n v="88"/>
    <s v="N/A"/>
    <s v="GL-01Z"/>
    <n v="10"/>
    <s v="TO-1116GLZ01-10-5239"/>
    <n v="66.25"/>
    <m/>
    <m/>
    <n v="113.875"/>
    <n v="52.390407986111114"/>
    <n v="628.68489583333337"/>
    <s v="RELEASED"/>
    <s v="MATCHES"/>
    <x v="73"/>
    <x v="1"/>
  </r>
  <r>
    <x v="8"/>
    <n v="2"/>
    <n v="7"/>
    <n v="124"/>
    <s v="1116L-007-124"/>
    <s v="1116UA11035"/>
    <s v="WT-01.1"/>
    <s v="East"/>
    <n v="68"/>
    <n v="204"/>
    <s v="WT-01.1, REC., VISION, TYP."/>
    <s v="Rec."/>
    <s v="Vision"/>
    <s v="Infill 2"/>
    <n v="0.875"/>
    <n v="0.875"/>
    <n v="0.9375"/>
    <n v="1.1875"/>
    <n v="116"/>
    <n v="2.2000000000000002"/>
    <s v="GL-02Z"/>
    <n v="10"/>
    <s v="TO-1116GLZ02-10-4050"/>
    <n v="66.25"/>
    <m/>
    <m/>
    <n v="85.875"/>
    <n v="39.508463541666664"/>
    <n v="474.1015625"/>
    <s v="RELEASED"/>
    <s v="MATCHES"/>
    <x v="65"/>
    <x v="1"/>
  </r>
  <r>
    <x v="1"/>
    <n v="2"/>
    <n v="7"/>
    <n v="125"/>
    <s v="1116L-007-125"/>
    <s v="1116UA31021"/>
    <s v="WT-03.1"/>
    <s v="Southeast"/>
    <n v="72.254499999999993"/>
    <n v="204"/>
    <s v="WT-03.1, CURVED, VISION,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125"/>
    <s v="1116L-007-125"/>
    <s v="1116UA31021"/>
    <s v="WT-03.1"/>
    <s v="Southeast"/>
    <n v="72.254499999999993"/>
    <n v="204"/>
    <s v="WT-03.1, CURVED, VISION,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7"/>
    <n v="126"/>
    <s v="1116L-007-126"/>
    <s v="1116UA31021"/>
    <s v="WT-03.1"/>
    <s v="Southeast"/>
    <n v="72.260900000000007"/>
    <n v="204"/>
    <s v="WT-03.1, CURVED, VISION, ISA-R"/>
    <s v="Curved"/>
    <s v="Vision"/>
    <s v="Infill 1"/>
    <n v="0.93245"/>
    <n v="0.93245"/>
    <n v="1.1875"/>
    <n v="0.9375"/>
    <n v="88"/>
    <s v="N/A"/>
    <s v="GL-04Z"/>
    <n v="30"/>
    <s v="TO-1116GLZ04-30-5666"/>
    <m/>
    <n v="70.396000000000001"/>
    <n v="138"/>
    <n v="113.875"/>
    <n v="55.669059027777777"/>
    <n v="668.02870833333327"/>
    <s v="RELEASED"/>
    <s v="MATCHES"/>
    <x v="66"/>
    <x v="0"/>
  </r>
  <r>
    <x v="1"/>
    <n v="2"/>
    <n v="7"/>
    <n v="126"/>
    <s v="1116L-007-126"/>
    <s v="1116UA31021"/>
    <s v="WT-03.1"/>
    <s v="Southeast"/>
    <n v="72.260900000000007"/>
    <n v="204"/>
    <s v="WT-03.1, CURVED, VISION, ISA-R"/>
    <s v="Curved"/>
    <s v="Vision"/>
    <s v="Infill 2"/>
    <n v="0.93245"/>
    <n v="0.93245"/>
    <n v="0.9375"/>
    <n v="1.1875"/>
    <n v="116"/>
    <n v="2.2000000000000002"/>
    <s v="GL-05Z"/>
    <n v="30"/>
    <s v="TO-1116GLZ05-30-4298"/>
    <m/>
    <n v="70.396000000000001"/>
    <n v="138"/>
    <n v="85.875"/>
    <n v="41.980947916666672"/>
    <n v="503.77137500000003"/>
    <s v="RELEASED"/>
    <s v="MATCHES"/>
    <x v="67"/>
    <x v="0"/>
  </r>
  <r>
    <x v="1"/>
    <n v="2"/>
    <n v="7"/>
    <n v="127"/>
    <s v="1116L-007-127"/>
    <s v="1116UA31021"/>
    <s v="WT-03.1"/>
    <s v="Southeast"/>
    <n v="72.254499999999993"/>
    <n v="204"/>
    <s v="WT-03.1, CURVED, VISION,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127"/>
    <s v="1116L-007-127"/>
    <s v="1116UA31021"/>
    <s v="WT-03.1"/>
    <s v="Southeast"/>
    <n v="72.254499999999993"/>
    <n v="204"/>
    <s v="WT-03.1, CURVED, VISION,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8"/>
    <n v="2"/>
    <n v="7"/>
    <n v="128"/>
    <s v="1116L-007-128"/>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28"/>
    <s v="1116L-007-128"/>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29"/>
    <s v="1116L-007-129"/>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29"/>
    <s v="1116L-007-129"/>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30"/>
    <s v="1116L-007-130"/>
    <s v="1116UA12031"/>
    <s v="WT-01.2"/>
    <s v="South"/>
    <n v="100"/>
    <n v="204"/>
    <s v="WT-01.2, REC., SBX, ISA-R"/>
    <s v="Rec."/>
    <s v="SBX"/>
    <s v="Infill 1"/>
    <n v="0.875"/>
    <n v="0.875"/>
    <n v="1.1875"/>
    <n v="0.9375"/>
    <n v="88"/>
    <s v="N/A"/>
    <s v="GL-01T"/>
    <n v="10"/>
    <s v="TO-1116GLT01-10-7869"/>
    <n v="98.25"/>
    <m/>
    <m/>
    <n v="113.875"/>
    <n v="77.695963541666671"/>
    <n v="932.3515625"/>
    <s v="RELEASED"/>
    <s v="MATCHES"/>
    <x v="70"/>
    <x v="1"/>
  </r>
  <r>
    <x v="8"/>
    <n v="2"/>
    <n v="7"/>
    <n v="130"/>
    <s v="1116L-007-130"/>
    <s v="1116UA12031"/>
    <s v="WT-01.2"/>
    <s v="South"/>
    <n v="100"/>
    <n v="204"/>
    <s v="WT-01.2, REC., SBX, ISA-R"/>
    <s v="Rec."/>
    <s v="SBX"/>
    <s v="Infill 2"/>
    <n v="0.875"/>
    <n v="0.875"/>
    <n v="0.9375"/>
    <n v="1.1875"/>
    <n v="116"/>
    <n v="2.2000000000000002"/>
    <s v="GL-02Z"/>
    <n v="10"/>
    <s v="TO-1116GLZ02-10-5959"/>
    <n v="98.25"/>
    <m/>
    <m/>
    <n v="85.875"/>
    <n v="58.591796875"/>
    <n v="703.1015625"/>
    <s v="RELEASED"/>
    <s v="MATCHES"/>
    <x v="59"/>
    <x v="1"/>
  </r>
  <r>
    <x v="7"/>
    <n v="2"/>
    <n v="7"/>
    <n v="131"/>
    <s v="1116L-007-131"/>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31"/>
    <s v="1116L-007-131"/>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32"/>
    <s v="1116L-007-132"/>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32"/>
    <s v="1116L-007-132"/>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33"/>
    <s v="1116L-007-133"/>
    <s v="1116UA21004"/>
    <s v="WT-02.1"/>
    <s v="South"/>
    <n v="36"/>
    <n v="204"/>
    <s v="WT-02.1, REC., SBX-R, ISA-R"/>
    <s v="Rec."/>
    <s v="SBX-R"/>
    <s v="Infill 1"/>
    <n v="0.875"/>
    <n v="0.875"/>
    <n v="1.1875"/>
    <n v="0.9375"/>
    <n v="88"/>
    <s v="N/A"/>
    <s v="GL-07T"/>
    <n v="10"/>
    <s v="TO-1116GLT07-10-2708"/>
    <n v="34.25"/>
    <m/>
    <m/>
    <n v="113.875"/>
    <n v="27.084852430555557"/>
    <n v="325.01822916666669"/>
    <s v="RELEASED"/>
    <s v="MATCHES"/>
    <x v="69"/>
    <x v="0"/>
  </r>
  <r>
    <x v="7"/>
    <n v="2"/>
    <n v="7"/>
    <n v="133"/>
    <s v="1116L-007-133"/>
    <s v="1116UA21004"/>
    <s v="WT-02.1"/>
    <s v="South"/>
    <n v="36"/>
    <n v="204"/>
    <s v="WT-02.1, REC., SBX-R, ISA-R"/>
    <s v="Rec."/>
    <s v="SBX-R"/>
    <s v="Infill 2"/>
    <n v="0.875"/>
    <n v="0.875"/>
    <n v="0.9375"/>
    <n v="1.1875"/>
    <n v="116"/>
    <n v="2.2000000000000002"/>
    <s v="GL-02Z"/>
    <n v="10"/>
    <s v="TO-1116GLZ02-10-2042"/>
    <n v="34.25"/>
    <m/>
    <m/>
    <n v="85.875"/>
    <n v="20.425130208333332"/>
    <n v="245.1015625"/>
    <s v="RELEASED"/>
    <s v="MATCHES"/>
    <x v="57"/>
    <x v="1"/>
  </r>
  <r>
    <x v="8"/>
    <n v="2"/>
    <n v="7"/>
    <n v="134"/>
    <s v="1116L-007-134"/>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34"/>
    <s v="1116L-007-134"/>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35"/>
    <s v="1116L-007-135"/>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35"/>
    <s v="1116L-007-135"/>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36"/>
    <s v="1116L-007-136"/>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36"/>
    <s v="1116L-007-136"/>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37"/>
    <s v="1116L-007-137"/>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37"/>
    <s v="1116L-007-137"/>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38"/>
    <s v="1116L-007-138"/>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38"/>
    <s v="1116L-007-138"/>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39"/>
    <s v="1116L-007-139"/>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39"/>
    <s v="1116L-007-139"/>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40"/>
    <s v="1116L-007-140"/>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40"/>
    <s v="1116L-007-140"/>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41"/>
    <s v="1116L-007-141"/>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41"/>
    <s v="1116L-007-141"/>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42"/>
    <s v="1116L-007-142"/>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42"/>
    <s v="1116L-007-142"/>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43"/>
    <s v="1116L-007-143"/>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43"/>
    <s v="1116L-007-143"/>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44"/>
    <s v="1116L-007-144"/>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44"/>
    <s v="1116L-007-144"/>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45"/>
    <s v="1116L-007-145"/>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45"/>
    <s v="1116L-007-145"/>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46"/>
    <s v="1116L-007-146"/>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46"/>
    <s v="1116L-007-146"/>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47"/>
    <s v="1116L-007-147"/>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47"/>
    <s v="1116L-007-147"/>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48"/>
    <s v="1116L-007-148"/>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48"/>
    <s v="1116L-007-148"/>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49"/>
    <s v="1116L-007-149"/>
    <s v="1116UA21004"/>
    <s v="WT-02.1"/>
    <s v="South"/>
    <n v="36"/>
    <n v="204"/>
    <s v="WT-02.1, REC., SBX-R, ISA-R"/>
    <s v="Rec."/>
    <s v="SBX-R"/>
    <s v="Infill 1"/>
    <n v="0.875"/>
    <n v="0.875"/>
    <n v="1.1875"/>
    <n v="0.9375"/>
    <n v="88"/>
    <s v="N/A"/>
    <s v="GL-07T"/>
    <n v="10"/>
    <s v="TO-1116GLT07-10-2708"/>
    <n v="34.25"/>
    <m/>
    <m/>
    <n v="113.875"/>
    <n v="27.084852430555557"/>
    <n v="325.01822916666669"/>
    <s v="RELEASED"/>
    <s v="MATCHES"/>
    <x v="69"/>
    <x v="0"/>
  </r>
  <r>
    <x v="7"/>
    <n v="2"/>
    <n v="7"/>
    <n v="149"/>
    <s v="1116L-007-149"/>
    <s v="1116UA21004"/>
    <s v="WT-02.1"/>
    <s v="South"/>
    <n v="36"/>
    <n v="204"/>
    <s v="WT-02.1, REC., SBX-R, ISA-R"/>
    <s v="Rec."/>
    <s v="SBX-R"/>
    <s v="Infill 2"/>
    <n v="0.875"/>
    <n v="0.875"/>
    <n v="0.9375"/>
    <n v="1.1875"/>
    <n v="116"/>
    <n v="2.2000000000000002"/>
    <s v="GL-02Z"/>
    <n v="10"/>
    <s v="TO-1116GLZ02-10-2042"/>
    <n v="34.25"/>
    <m/>
    <m/>
    <n v="85.875"/>
    <n v="20.425130208333332"/>
    <n v="245.1015625"/>
    <s v="RELEASED"/>
    <s v="MATCHES"/>
    <x v="57"/>
    <x v="1"/>
  </r>
  <r>
    <x v="8"/>
    <n v="2"/>
    <n v="7"/>
    <n v="150"/>
    <s v="1116L-007-150"/>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50"/>
    <s v="1116L-007-150"/>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51"/>
    <s v="1116L-007-151"/>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51"/>
    <s v="1116L-007-151"/>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52"/>
    <s v="1116L-007-152"/>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52"/>
    <s v="1116L-007-152"/>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53"/>
    <s v="1116L-007-153"/>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53"/>
    <s v="1116L-007-153"/>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54"/>
    <s v="1116L-007-154"/>
    <s v="1116UA12031"/>
    <s v="WT-01.2"/>
    <s v="South"/>
    <n v="100"/>
    <n v="204"/>
    <s v="WT-01.2, REC., SBX, ISA-R"/>
    <s v="Rec."/>
    <s v="SBX"/>
    <s v="Infill 1"/>
    <n v="0.875"/>
    <n v="0.875"/>
    <n v="1.1875"/>
    <n v="0.9375"/>
    <n v="88"/>
    <s v="N/A"/>
    <s v="GL-01T"/>
    <n v="10"/>
    <s v="TO-1116GLT01-10-7869"/>
    <n v="98.25"/>
    <m/>
    <m/>
    <n v="113.875"/>
    <n v="77.695963541666671"/>
    <n v="932.3515625"/>
    <s v="RELEASED"/>
    <s v="MATCHES"/>
    <x v="70"/>
    <x v="1"/>
  </r>
  <r>
    <x v="8"/>
    <n v="2"/>
    <n v="7"/>
    <n v="154"/>
    <s v="1116L-007-154"/>
    <s v="1116UA12031"/>
    <s v="WT-01.2"/>
    <s v="South"/>
    <n v="100"/>
    <n v="204"/>
    <s v="WT-01.2, REC., SBX, ISA-R"/>
    <s v="Rec."/>
    <s v="SBX"/>
    <s v="Infill 2"/>
    <n v="0.875"/>
    <n v="0.875"/>
    <n v="0.9375"/>
    <n v="1.1875"/>
    <n v="116"/>
    <n v="2.2000000000000002"/>
    <s v="GL-02Z"/>
    <n v="10"/>
    <s v="TO-1116GLZ02-10-5959"/>
    <n v="98.25"/>
    <m/>
    <m/>
    <n v="85.875"/>
    <n v="58.591796875"/>
    <n v="703.1015625"/>
    <s v="RELEASED"/>
    <s v="MATCHES"/>
    <x v="59"/>
    <x v="1"/>
  </r>
  <r>
    <x v="7"/>
    <n v="2"/>
    <n v="7"/>
    <n v="155"/>
    <s v="1116L-007-155"/>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55"/>
    <s v="1116L-007-155"/>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56"/>
    <s v="1116L-007-156"/>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56"/>
    <s v="1116L-007-156"/>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57"/>
    <s v="1116L-007-157"/>
    <s v="1116UA21004"/>
    <s v="WT-02.1"/>
    <s v="South"/>
    <n v="36"/>
    <n v="204"/>
    <s v="WT-02.1, REC., SBX-R, ISA-R"/>
    <s v="Rec."/>
    <s v="SBX-R"/>
    <s v="Infill 1"/>
    <n v="0.875"/>
    <n v="0.875"/>
    <n v="1.1875"/>
    <n v="0.9375"/>
    <n v="88"/>
    <s v="N/A"/>
    <s v="GL-07T"/>
    <n v="10"/>
    <s v="TO-1116GLT07-10-2708"/>
    <n v="34.25"/>
    <m/>
    <m/>
    <n v="113.875"/>
    <n v="27.084852430555557"/>
    <n v="325.01822916666669"/>
    <s v="RELEASED"/>
    <s v="MATCHES"/>
    <x v="69"/>
    <x v="0"/>
  </r>
  <r>
    <x v="7"/>
    <n v="2"/>
    <n v="7"/>
    <n v="157"/>
    <s v="1116L-007-157"/>
    <s v="1116UA21004"/>
    <s v="WT-02.1"/>
    <s v="South"/>
    <n v="36"/>
    <n v="204"/>
    <s v="WT-02.1, REC., SBX-R, ISA-R"/>
    <s v="Rec."/>
    <s v="SBX-R"/>
    <s v="Infill 2"/>
    <n v="0.875"/>
    <n v="0.875"/>
    <n v="0.9375"/>
    <n v="1.1875"/>
    <n v="116"/>
    <n v="2.2000000000000002"/>
    <s v="GL-02Z"/>
    <n v="10"/>
    <s v="TO-1116GLZ02-10-2042"/>
    <n v="34.25"/>
    <m/>
    <m/>
    <n v="85.875"/>
    <n v="20.425130208333332"/>
    <n v="245.1015625"/>
    <s v="RELEASED"/>
    <s v="MATCHES"/>
    <x v="57"/>
    <x v="1"/>
  </r>
  <r>
    <x v="8"/>
    <n v="2"/>
    <n v="7"/>
    <n v="158"/>
    <s v="1116L-007-158"/>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58"/>
    <s v="1116L-007-158"/>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59"/>
    <s v="1116L-007-159"/>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59"/>
    <s v="1116L-007-159"/>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60"/>
    <s v="1116L-007-160"/>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60"/>
    <s v="1116L-007-160"/>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61"/>
    <s v="1116L-007-161"/>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61"/>
    <s v="1116L-007-161"/>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62"/>
    <s v="1116L-007-162"/>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62"/>
    <s v="1116L-007-162"/>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63"/>
    <s v="1116L-007-163"/>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63"/>
    <s v="1116L-007-163"/>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64"/>
    <s v="1116L-007-164"/>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64"/>
    <s v="1116L-007-164"/>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65"/>
    <s v="1116L-007-165"/>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65"/>
    <s v="1116L-007-165"/>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66"/>
    <s v="1116L-007-166"/>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66"/>
    <s v="1116L-007-166"/>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67"/>
    <s v="1116L-007-167"/>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67"/>
    <s v="1116L-007-167"/>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68"/>
    <s v="1116L-007-168"/>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68"/>
    <s v="1116L-007-168"/>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69"/>
    <s v="1116L-007-169"/>
    <s v="1116UA21017"/>
    <s v="WT-02.1"/>
    <s v="South"/>
    <n v="36.125"/>
    <n v="204"/>
    <s v="WT-02.1, REC., SBX-R, HEAVY, ISA-R"/>
    <s v="Rec."/>
    <s v="SBX-R"/>
    <s v="Infill 1"/>
    <n v="1"/>
    <n v="0.875"/>
    <n v="1.1875"/>
    <n v="0.9375"/>
    <n v="88"/>
    <s v="N/A"/>
    <s v="GL-07T"/>
    <n v="10"/>
    <s v="TO-1116GLT07-10-2708"/>
    <n v="34.25"/>
    <m/>
    <m/>
    <n v="113.875"/>
    <n v="27.084852430555557"/>
    <n v="325.01822916666669"/>
    <s v="RELEASED"/>
    <s v="MATCHES"/>
    <x v="69"/>
    <x v="0"/>
  </r>
  <r>
    <x v="7"/>
    <n v="2"/>
    <n v="7"/>
    <n v="169"/>
    <s v="1116L-007-169"/>
    <s v="1116UA21017"/>
    <s v="WT-02.1"/>
    <s v="South"/>
    <n v="36.125"/>
    <n v="204"/>
    <s v="WT-02.1, REC., SBX-R, HEAVY, ISA-R"/>
    <s v="Rec."/>
    <s v="SBX-R"/>
    <s v="Infill 2"/>
    <n v="1"/>
    <n v="0.875"/>
    <n v="0.9375"/>
    <n v="1.1875"/>
    <n v="116"/>
    <n v="2.2000000000000002"/>
    <s v="GL-02Z"/>
    <n v="10"/>
    <s v="TO-1116GLZ02-10-2042"/>
    <n v="34.25"/>
    <m/>
    <m/>
    <n v="85.875"/>
    <n v="20.425130208333332"/>
    <n v="245.1015625"/>
    <s v="RELEASED"/>
    <s v="MATCHES"/>
    <x v="57"/>
    <x v="1"/>
  </r>
  <r>
    <x v="0"/>
    <n v="4"/>
    <s v="7B"/>
    <n v="170"/>
    <s v="1116L-007B-170"/>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0"/>
    <s v="1116L-007B-170"/>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1"/>
    <s v="1116L-007B-171"/>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1"/>
    <s v="1116L-007B-171"/>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2"/>
    <s v="1116L-007B-172"/>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2"/>
    <s v="1116L-007B-172"/>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3"/>
    <s v="1116L-007B-173"/>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3"/>
    <s v="1116L-007B-173"/>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4"/>
    <s v="1116L-007B-174"/>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4"/>
    <s v="1116L-007B-174"/>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5"/>
    <s v="1116L-007B-175"/>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5"/>
    <s v="1116L-007B-175"/>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6"/>
    <s v="1116L-007B-176"/>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6"/>
    <s v="1116L-007B-176"/>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7"/>
    <s v="1116L-007B-177"/>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7"/>
    <s v="1116L-007B-177"/>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8"/>
    <s v="1116L-007B-178"/>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8"/>
    <s v="1116L-007B-178"/>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9"/>
    <s v="1116L-007B-179"/>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9"/>
    <s v="1116L-007B-179"/>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1"/>
    <n v="2"/>
    <n v="8"/>
    <n v="1"/>
    <s v="1116L-008-001"/>
    <s v="1116UA33001"/>
    <s v="WT-03.3"/>
    <s v="Southwe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8"/>
    <n v="1"/>
    <s v="1116L-008-001"/>
    <s v="1116UA33001"/>
    <s v="WT-03.3"/>
    <s v="Southwe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8"/>
    <n v="2"/>
    <s v="1116L-008-002"/>
    <s v="1116UA33026"/>
    <s v="WT-03.3"/>
    <s v="Southwest"/>
    <n v="90.508499999999998"/>
    <n v="204"/>
    <s v="WT-03.3, CURVED, VISION, HEAVY, HEAVY,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8"/>
    <n v="2"/>
    <s v="1116L-008-002"/>
    <s v="1116UA33026"/>
    <s v="WT-03.3"/>
    <s v="Southwest"/>
    <n v="90.508499999999998"/>
    <n v="204"/>
    <s v="WT-03.3, CURVED, VISION, HEAVY, HEAVY,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8"/>
    <n v="3"/>
    <s v="1116L-008-003"/>
    <s v="1116UA33025"/>
    <s v="WT-03.3"/>
    <s v="Southwest"/>
    <n v="90.522000000000006"/>
    <n v="204"/>
    <s v="WT-03.3, CURVED, VISION, HEAVY,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8"/>
    <n v="3"/>
    <s v="1116L-008-003"/>
    <s v="1116UA33025"/>
    <s v="WT-03.3"/>
    <s v="Southwest"/>
    <n v="90.522000000000006"/>
    <n v="204"/>
    <s v="WT-03.3, CURVED, VISION, HEAVY,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9"/>
    <n v="2"/>
    <n v="8"/>
    <n v="4"/>
    <s v="1116L-008-004"/>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4"/>
    <s v="1116L-008-004"/>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5"/>
    <s v="1116L-008-00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5"/>
    <s v="1116L-008-00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6"/>
    <s v="1116L-008-006"/>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6"/>
    <s v="1116L-008-006"/>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7"/>
    <s v="1116L-008-00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7"/>
    <s v="1116L-008-00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8"/>
    <s v="1116L-008-008"/>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8"/>
    <s v="1116L-008-008"/>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9"/>
    <s v="1116L-008-00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9"/>
    <s v="1116L-008-00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10"/>
    <s v="1116L-008-010"/>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10"/>
    <s v="1116L-008-010"/>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11"/>
    <s v="1116L-008-011"/>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11"/>
    <s v="1116L-008-011"/>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12"/>
    <s v="1116L-008-012"/>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12"/>
    <s v="1116L-008-012"/>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13"/>
    <s v="1116L-008-013"/>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13"/>
    <s v="1116L-008-013"/>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14"/>
    <s v="1116L-008-014"/>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14"/>
    <s v="1116L-008-014"/>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15"/>
    <s v="1116L-008-01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15"/>
    <s v="1116L-008-01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16"/>
    <s v="1116L-008-016"/>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16"/>
    <s v="1116L-008-016"/>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17"/>
    <s v="1116L-008-017"/>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17"/>
    <s v="1116L-008-017"/>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18"/>
    <s v="1116L-008-018"/>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18"/>
    <s v="1116L-008-018"/>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19"/>
    <s v="1116L-008-01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19"/>
    <s v="1116L-008-01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0"/>
    <s v="1116L-008-020"/>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20"/>
    <s v="1116L-008-020"/>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21"/>
    <s v="1116L-008-021"/>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21"/>
    <s v="1116L-008-021"/>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2"/>
    <s v="1116L-008-022"/>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22"/>
    <s v="1116L-008-022"/>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23"/>
    <s v="1116L-008-023"/>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23"/>
    <s v="1116L-008-023"/>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24"/>
    <s v="1116L-008-024"/>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24"/>
    <s v="1116L-008-024"/>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25"/>
    <s v="1116L-008-02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25"/>
    <s v="1116L-008-02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6"/>
    <s v="1116L-008-026"/>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26"/>
    <s v="1116L-008-026"/>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27"/>
    <s v="1116L-008-02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27"/>
    <s v="1116L-008-02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8"/>
    <s v="1116L-008-028"/>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28"/>
    <s v="1116L-008-028"/>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29"/>
    <s v="1116L-008-029"/>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29"/>
    <s v="1116L-008-029"/>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30"/>
    <s v="1116L-008-030"/>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30"/>
    <s v="1116L-008-030"/>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31"/>
    <s v="1116L-008-031"/>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31"/>
    <s v="1116L-008-031"/>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32"/>
    <s v="1116L-008-032"/>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32"/>
    <s v="1116L-008-032"/>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4"/>
    <n v="2"/>
    <n v="8"/>
    <n v="33"/>
    <s v="1116L-008-033"/>
    <s v="1116UA51004"/>
    <s v="WT-05.1"/>
    <s v="West"/>
    <n v="100"/>
    <n v="204"/>
    <s v="WT-05.1, REC., VISION, TRANSITION COPING, TYP."/>
    <s v="Rec."/>
    <s v="Vision"/>
    <s v="Infill 1"/>
    <n v="0.875"/>
    <n v="0.875"/>
    <n v="1.1875"/>
    <n v="0.9375"/>
    <n v="88"/>
    <s v="N/A"/>
    <s v="GL-01Z"/>
    <n v="10"/>
    <s v="TO-1116GLZ01-10-7869"/>
    <n v="98.25"/>
    <m/>
    <m/>
    <n v="113.875"/>
    <n v="77.695963541666671"/>
    <n v="932.3515625"/>
    <s v="RELEASED"/>
    <s v="MATCHES"/>
    <x v="68"/>
    <x v="1"/>
  </r>
  <r>
    <x v="4"/>
    <n v="2"/>
    <n v="8"/>
    <n v="33"/>
    <s v="1116L-008-033"/>
    <s v="1116UA51004"/>
    <s v="WT-05.1"/>
    <s v="West"/>
    <n v="100"/>
    <n v="204"/>
    <s v="WT-05.1, REC., VISION, TRANSITION COPING, TYP."/>
    <s v="Rec."/>
    <s v="Vision"/>
    <s v="Infill 2"/>
    <n v="0.875"/>
    <n v="0.875"/>
    <n v="0.9375"/>
    <n v="3.6875"/>
    <n v="116"/>
    <n v="2.1"/>
    <s v="GL-02Z"/>
    <n v="10"/>
    <s v="TO-1116GLZ02-10-5788"/>
    <n v="98.25"/>
    <m/>
    <m/>
    <n v="83.375"/>
    <n v="56.886067708333336"/>
    <n v="682.6328125"/>
    <s v="RELEASED"/>
    <s v="MATCHES"/>
    <x v="76"/>
    <x v="1"/>
  </r>
  <r>
    <x v="9"/>
    <n v="2"/>
    <n v="8"/>
    <n v="34"/>
    <s v="1116L-008-034"/>
    <s v="1116UA21108"/>
    <s v="WT-02.1"/>
    <s v="West"/>
    <n v="36"/>
    <n v="204"/>
    <s v="WT-02.1, REC., SBX-L, COPING, TYP."/>
    <s v="Rec."/>
    <s v="SBX-L"/>
    <s v="Infill 1"/>
    <n v="0.875"/>
    <n v="0.875"/>
    <n v="1.1875"/>
    <n v="0.9375"/>
    <n v="88"/>
    <s v="N/A"/>
    <s v="GL-07T"/>
    <n v="10"/>
    <s v="TO-1116GLT07-10-2708"/>
    <n v="34.25"/>
    <m/>
    <m/>
    <n v="113.875"/>
    <n v="27.084852430555557"/>
    <n v="325.01822916666669"/>
    <s v="RELEASED"/>
    <s v="MATCHES"/>
    <x v="69"/>
    <x v="0"/>
  </r>
  <r>
    <x v="9"/>
    <n v="2"/>
    <n v="8"/>
    <n v="34"/>
    <s v="1116L-008-034"/>
    <s v="1116UA21108"/>
    <s v="WT-02.1"/>
    <s v="West"/>
    <n v="36"/>
    <n v="204"/>
    <s v="WT-02.1, REC., SBX-L, COPING, TYP."/>
    <s v="Rec."/>
    <s v="SBX-L"/>
    <s v="Infill 2"/>
    <n v="0.875"/>
    <n v="0.875"/>
    <n v="0.9375"/>
    <n v="3.6875"/>
    <n v="116"/>
    <n v="2.1"/>
    <s v="GL-02Z"/>
    <n v="10"/>
    <s v="TO-1116GLZ02-10-2083"/>
    <n v="34.25"/>
    <m/>
    <m/>
    <n v="83.375"/>
    <n v="19.830512152777779"/>
    <n v="237.96614583333334"/>
    <s v="RELEASED"/>
    <s v="MATCHES"/>
    <x v="77"/>
    <x v="0"/>
  </r>
  <r>
    <x v="10"/>
    <n v="2"/>
    <n v="8"/>
    <n v="35"/>
    <s v="1116L-008-035"/>
    <s v="1116UA12032"/>
    <s v="WT-01.2"/>
    <s v="West"/>
    <n v="100"/>
    <n v="204"/>
    <s v="WT-01.2, REC., SBX, COPING, HEAVY, TYP."/>
    <s v="Rec."/>
    <s v="SBX"/>
    <s v="Infill 1"/>
    <n v="0.875"/>
    <n v="0.875"/>
    <n v="1.1875"/>
    <n v="0.9375"/>
    <n v="88"/>
    <s v="N/A"/>
    <s v="GL-01T"/>
    <n v="10"/>
    <s v="TO-1116GLT01-10-7869"/>
    <n v="98.25"/>
    <m/>
    <m/>
    <n v="113.875"/>
    <n v="77.695963541666671"/>
    <n v="932.3515625"/>
    <s v="RELEASED"/>
    <s v="MATCHES"/>
    <x v="70"/>
    <x v="1"/>
  </r>
  <r>
    <x v="10"/>
    <n v="2"/>
    <n v="8"/>
    <n v="35"/>
    <s v="1116L-008-035"/>
    <s v="1116UA12032"/>
    <s v="WT-01.2"/>
    <s v="West"/>
    <n v="100"/>
    <n v="204"/>
    <s v="WT-01.2, REC., SBX, COPING, HEAVY, TYP."/>
    <s v="Rec."/>
    <s v="SBX"/>
    <s v="Infill 2"/>
    <n v="0.875"/>
    <n v="0.875"/>
    <n v="0.9375"/>
    <n v="3.6875"/>
    <n v="116"/>
    <n v="2.1"/>
    <s v="GL-02Z"/>
    <n v="10"/>
    <s v="TO-1116GLZ02-10-5788"/>
    <n v="98.25"/>
    <m/>
    <m/>
    <n v="83.375"/>
    <n v="56.886067708333336"/>
    <n v="682.6328125"/>
    <s v="RELEASED"/>
    <s v="MATCHES"/>
    <x v="76"/>
    <x v="1"/>
  </r>
  <r>
    <x v="9"/>
    <n v="2"/>
    <n v="8"/>
    <n v="36"/>
    <s v="1116L-008-036"/>
    <s v="1116UA21106"/>
    <s v="WT-02.1"/>
    <s v="West"/>
    <n v="36"/>
    <n v="204"/>
    <s v="WT-02.1, REC., SBX-R, COPING, HEAVY, HEAVY"/>
    <s v="Rec."/>
    <s v="SBX-R"/>
    <s v="Infill 1"/>
    <n v="0.875"/>
    <n v="0.875"/>
    <n v="1.1875"/>
    <n v="0.9375"/>
    <n v="88"/>
    <s v="N/A"/>
    <s v="GL-07T"/>
    <n v="10"/>
    <s v="TO-1116GLT07-10-2708"/>
    <n v="34.25"/>
    <m/>
    <m/>
    <n v="113.875"/>
    <n v="27.084852430555557"/>
    <n v="325.01822916666669"/>
    <s v="RELEASED"/>
    <s v="MATCHES"/>
    <x v="69"/>
    <x v="0"/>
  </r>
  <r>
    <x v="9"/>
    <n v="2"/>
    <n v="8"/>
    <n v="36"/>
    <s v="1116L-008-036"/>
    <s v="1116UA21106"/>
    <s v="WT-02.1"/>
    <s v="West"/>
    <n v="36"/>
    <n v="204"/>
    <s v="WT-02.1, REC., SBX-R, COPING, HEAVY, HEAVY"/>
    <s v="Rec."/>
    <s v="SBX-R"/>
    <s v="Infill 2"/>
    <n v="0.875"/>
    <n v="0.875"/>
    <n v="0.9375"/>
    <n v="3.6875"/>
    <n v="116"/>
    <n v="2.1"/>
    <s v="GL-02Z"/>
    <n v="10"/>
    <s v="TO-1116GLZ02-10-2083"/>
    <n v="34.25"/>
    <m/>
    <m/>
    <n v="83.375"/>
    <n v="19.830512152777779"/>
    <n v="237.96614583333334"/>
    <s v="RELEASED"/>
    <s v="MATCHES"/>
    <x v="77"/>
    <x v="0"/>
  </r>
  <r>
    <x v="10"/>
    <n v="2"/>
    <n v="8"/>
    <n v="37"/>
    <s v="1116L-008-037"/>
    <s v="1116UA11036"/>
    <s v="WT-01.1"/>
    <s v="West"/>
    <n v="100"/>
    <n v="204"/>
    <s v="WT-01.1, REC., VISION, COPING, HEAVY, HEAVY"/>
    <s v="Rec."/>
    <s v="Vision"/>
    <s v="Infill 1"/>
    <n v="0.875"/>
    <n v="0.875"/>
    <n v="1.1875"/>
    <n v="0.9375"/>
    <n v="88"/>
    <s v="N/A"/>
    <s v="GL-01Z"/>
    <n v="10"/>
    <s v="TO-1116GLZ01-10-7869"/>
    <n v="98.25"/>
    <m/>
    <m/>
    <n v="113.875"/>
    <n v="77.695963541666671"/>
    <n v="932.3515625"/>
    <s v="RELEASED"/>
    <s v="MATCHES"/>
    <x v="68"/>
    <x v="1"/>
  </r>
  <r>
    <x v="10"/>
    <n v="2"/>
    <n v="8"/>
    <n v="37"/>
    <s v="1116L-008-037"/>
    <s v="1116UA11036"/>
    <s v="WT-01.1"/>
    <s v="West"/>
    <n v="100"/>
    <n v="204"/>
    <s v="WT-01.1, REC., VISION, COPING, HEAVY, HEAVY"/>
    <s v="Rec."/>
    <s v="Vision"/>
    <s v="Infill 2"/>
    <n v="0.875"/>
    <n v="0.875"/>
    <n v="0.9375"/>
    <n v="3.6875"/>
    <n v="116"/>
    <n v="2.1"/>
    <s v="GL-02Z"/>
    <n v="10"/>
    <s v="TO-1116GLZ02-10-5788"/>
    <n v="98.25"/>
    <m/>
    <m/>
    <n v="83.375"/>
    <n v="56.886067708333336"/>
    <n v="682.6328125"/>
    <s v="RELEASED"/>
    <s v="MATCHES"/>
    <x v="76"/>
    <x v="1"/>
  </r>
  <r>
    <x v="9"/>
    <n v="2"/>
    <n v="8"/>
    <n v="38"/>
    <s v="1116L-008-038"/>
    <s v="1116UA21107"/>
    <s v="WT-02.1"/>
    <s v="West"/>
    <n v="36"/>
    <n v="204"/>
    <s v="WT-02.1, REC., SBX-L, COPING, HEAVY, HEAVY"/>
    <s v="Rec."/>
    <s v="SBX-L"/>
    <s v="Infill 1"/>
    <n v="0.875"/>
    <n v="0.875"/>
    <n v="1.1875"/>
    <n v="0.9375"/>
    <n v="88"/>
    <s v="N/A"/>
    <s v="GL-07T"/>
    <n v="10"/>
    <s v="TO-1116GLT07-10-2708"/>
    <n v="34.25"/>
    <m/>
    <m/>
    <n v="113.875"/>
    <n v="27.084852430555557"/>
    <n v="325.01822916666669"/>
    <s v="RELEASED"/>
    <s v="MATCHES"/>
    <x v="69"/>
    <x v="0"/>
  </r>
  <r>
    <x v="9"/>
    <n v="2"/>
    <n v="8"/>
    <n v="38"/>
    <s v="1116L-008-038"/>
    <s v="1116UA21107"/>
    <s v="WT-02.1"/>
    <s v="West"/>
    <n v="36"/>
    <n v="204"/>
    <s v="WT-02.1, REC., SBX-L, COPING, HEAVY, HEAVY"/>
    <s v="Rec."/>
    <s v="SBX-L"/>
    <s v="Infill 2"/>
    <n v="0.875"/>
    <n v="0.875"/>
    <n v="0.9375"/>
    <n v="3.6875"/>
    <n v="116"/>
    <n v="2.1"/>
    <s v="GL-02Z"/>
    <n v="10"/>
    <s v="TO-1116GLZ02-10-2083"/>
    <n v="34.25"/>
    <m/>
    <m/>
    <n v="83.375"/>
    <n v="19.830512152777779"/>
    <n v="237.96614583333334"/>
    <s v="RELEASED"/>
    <s v="MATCHES"/>
    <x v="77"/>
    <x v="0"/>
  </r>
  <r>
    <x v="10"/>
    <n v="2"/>
    <n v="8"/>
    <n v="39"/>
    <s v="1116L-008-039"/>
    <s v="1116UA11036"/>
    <s v="WT-01.1"/>
    <s v="West"/>
    <n v="100"/>
    <n v="204"/>
    <s v="WT-01.1, REC., VISION, COPING, HEAVY, HEAVY"/>
    <s v="Rec."/>
    <s v="Vision"/>
    <s v="Infill 1"/>
    <n v="0.875"/>
    <n v="0.875"/>
    <n v="1.1875"/>
    <n v="0.9375"/>
    <n v="88"/>
    <s v="N/A"/>
    <s v="GL-01Z"/>
    <n v="10"/>
    <s v="TO-1116GLZ01-10-7869"/>
    <n v="98.25"/>
    <m/>
    <m/>
    <n v="113.875"/>
    <n v="77.695963541666671"/>
    <n v="932.3515625"/>
    <s v="RELEASED"/>
    <s v="MATCHES"/>
    <x v="68"/>
    <x v="1"/>
  </r>
  <r>
    <x v="10"/>
    <n v="2"/>
    <n v="8"/>
    <n v="39"/>
    <s v="1116L-008-039"/>
    <s v="1116UA11036"/>
    <s v="WT-01.1"/>
    <s v="West"/>
    <n v="100"/>
    <n v="204"/>
    <s v="WT-01.1, REC., VISION, COPING, HEAVY, HEAVY"/>
    <s v="Rec."/>
    <s v="Vision"/>
    <s v="Infill 2"/>
    <n v="0.875"/>
    <n v="0.875"/>
    <n v="0.9375"/>
    <n v="3.6875"/>
    <n v="116"/>
    <n v="2.1"/>
    <s v="GL-02Z"/>
    <n v="10"/>
    <s v="TO-1116GLZ02-10-5788"/>
    <n v="98.25"/>
    <m/>
    <m/>
    <n v="83.375"/>
    <n v="56.886067708333336"/>
    <n v="682.6328125"/>
    <s v="RELEASED"/>
    <s v="MATCHES"/>
    <x v="76"/>
    <x v="1"/>
  </r>
  <r>
    <x v="9"/>
    <n v="2"/>
    <n v="8"/>
    <n v="40"/>
    <s v="1116L-008-040"/>
    <s v="1116UA21106"/>
    <s v="WT-02.1"/>
    <s v="West"/>
    <n v="36"/>
    <n v="204"/>
    <s v="WT-02.1, REC., SBX-R, COPING, HEAVY, HEAVY"/>
    <s v="Rec."/>
    <s v="SBX-R"/>
    <s v="Infill 1"/>
    <n v="0.875"/>
    <n v="0.875"/>
    <n v="1.1875"/>
    <n v="0.9375"/>
    <n v="88"/>
    <s v="N/A"/>
    <s v="GL-07T"/>
    <n v="10"/>
    <s v="TO-1116GLT07-10-2708"/>
    <n v="34.25"/>
    <m/>
    <m/>
    <n v="113.875"/>
    <n v="27.084852430555557"/>
    <n v="325.01822916666669"/>
    <s v="RELEASED"/>
    <s v="MATCHES"/>
    <x v="69"/>
    <x v="0"/>
  </r>
  <r>
    <x v="9"/>
    <n v="2"/>
    <n v="8"/>
    <n v="40"/>
    <s v="1116L-008-040"/>
    <s v="1116UA21106"/>
    <s v="WT-02.1"/>
    <s v="West"/>
    <n v="36"/>
    <n v="204"/>
    <s v="WT-02.1, REC., SBX-R, COPING, HEAVY, HEAVY"/>
    <s v="Rec."/>
    <s v="SBX-R"/>
    <s v="Infill 2"/>
    <n v="0.875"/>
    <n v="0.875"/>
    <n v="0.9375"/>
    <n v="3.6875"/>
    <n v="116"/>
    <n v="2.1"/>
    <s v="GL-02Z"/>
    <n v="10"/>
    <s v="TO-1116GLZ02-10-2083"/>
    <n v="34.25"/>
    <m/>
    <m/>
    <n v="83.375"/>
    <n v="19.830512152777779"/>
    <n v="237.96614583333334"/>
    <s v="RELEASED"/>
    <s v="MATCHES"/>
    <x v="77"/>
    <x v="0"/>
  </r>
  <r>
    <x v="10"/>
    <n v="2"/>
    <n v="8"/>
    <n v="41"/>
    <s v="1116L-008-041"/>
    <s v="1116UA11037"/>
    <s v="WT-01.1"/>
    <s v="West"/>
    <n v="68"/>
    <n v="204"/>
    <s v="WT-01.1, REC., VISION, COPING, HEAVY, HEAVY"/>
    <s v="Rec."/>
    <s v="Vision"/>
    <s v="Infill 1"/>
    <n v="0.875"/>
    <n v="0.875"/>
    <n v="1.1875"/>
    <n v="0.9375"/>
    <n v="88"/>
    <s v="N/A"/>
    <s v="GL-01Z"/>
    <n v="10"/>
    <s v="TO-1116GLZ01-10-5239"/>
    <n v="66.25"/>
    <m/>
    <m/>
    <n v="113.875"/>
    <n v="52.390407986111114"/>
    <n v="628.68489583333337"/>
    <s v="RELEASED"/>
    <s v="MATCHES"/>
    <x v="73"/>
    <x v="1"/>
  </r>
  <r>
    <x v="10"/>
    <n v="2"/>
    <n v="8"/>
    <n v="41"/>
    <s v="1116L-008-041"/>
    <s v="1116UA11037"/>
    <s v="WT-01.1"/>
    <s v="West"/>
    <n v="68"/>
    <n v="204"/>
    <s v="WT-01.1, REC., VISION, COPING, HEAVY, HEAVY"/>
    <s v="Rec."/>
    <s v="Vision"/>
    <s v="Infill 2"/>
    <n v="0.875"/>
    <n v="0.875"/>
    <n v="0.9375"/>
    <n v="3.6875"/>
    <n v="116"/>
    <n v="2.1"/>
    <s v="GL-02Z"/>
    <n v="10"/>
    <s v="TO-1116GLZ02-10-3835"/>
    <n v="66.25"/>
    <m/>
    <m/>
    <n v="83.375"/>
    <n v="38.358289930555557"/>
    <n v="460.29947916666669"/>
    <s v="RELEASED"/>
    <s v="MATCHES"/>
    <x v="78"/>
    <x v="0"/>
  </r>
  <r>
    <x v="1"/>
    <n v="2"/>
    <n v="8"/>
    <n v="42"/>
    <s v="1116L-008-042"/>
    <s v="1116UA31022"/>
    <s v="WT-03.1"/>
    <s v="Northwest"/>
    <n v="72.254499999999993"/>
    <n v="204"/>
    <s v="WT-03.1, CURVED, VISION, COPING, HEAVY, HEAVY"/>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42"/>
    <s v="1116L-008-042"/>
    <s v="1116UA31022"/>
    <s v="WT-03.1"/>
    <s v="Northwest"/>
    <n v="72.254499999999993"/>
    <n v="204"/>
    <s v="WT-03.1, CURVED, VISION, COPING, HEAVY, HEAVY"/>
    <s v="Curved"/>
    <s v="Vision"/>
    <s v="Infill 2"/>
    <n v="0.92925000000000002"/>
    <n v="0.92925000000000002"/>
    <n v="0.9375"/>
    <n v="3.6875"/>
    <n v="116"/>
    <n v="2.1"/>
    <s v="GL-05C"/>
    <n v="30"/>
    <s v="TO-1116GLC05-30-4175"/>
    <m/>
    <n v="70.395999999999987"/>
    <n v="138"/>
    <n v="83.375"/>
    <n v="40.758795138888878"/>
    <n v="489.10554166666657"/>
    <s v="RELEASED"/>
    <s v="MATCHES"/>
    <x v="79"/>
    <x v="0"/>
  </r>
  <r>
    <x v="1"/>
    <n v="2"/>
    <n v="8"/>
    <n v="43"/>
    <s v="1116L-008-043"/>
    <s v="1116UA31022"/>
    <s v="WT-03.1"/>
    <s v="Northwest"/>
    <n v="72.260900000000007"/>
    <n v="204"/>
    <s v="WT-03.1, CURVED, VISION, COPING, HEAVY, HEAVY"/>
    <s v="Curved"/>
    <s v="Vision"/>
    <s v="Infill 1"/>
    <n v="0.93245"/>
    <n v="0.93245"/>
    <n v="1.1875"/>
    <n v="0.9375"/>
    <n v="88"/>
    <s v="N/A"/>
    <s v="GL-04Z"/>
    <n v="30"/>
    <s v="TO-1116GLZ04-30-5666"/>
    <m/>
    <n v="70.396000000000001"/>
    <n v="138"/>
    <n v="113.875"/>
    <n v="55.669059027777777"/>
    <n v="668.02870833333327"/>
    <s v="RELEASED"/>
    <s v="MATCHES"/>
    <x v="66"/>
    <x v="0"/>
  </r>
  <r>
    <x v="1"/>
    <n v="2"/>
    <n v="8"/>
    <n v="43"/>
    <s v="1116L-008-043"/>
    <s v="1116UA31022"/>
    <s v="WT-03.1"/>
    <s v="Northwest"/>
    <n v="72.260900000000007"/>
    <n v="204"/>
    <s v="WT-03.1, CURVED, VISION, COPING, HEAVY, HEAVY"/>
    <s v="Curved"/>
    <s v="Vision"/>
    <s v="Infill 2"/>
    <n v="0.93245"/>
    <n v="0.93245"/>
    <n v="0.9375"/>
    <n v="3.6875"/>
    <n v="116"/>
    <n v="2.1"/>
    <s v="GL-05C"/>
    <n v="30"/>
    <s v="TO-1116GLC05-30-4175"/>
    <m/>
    <n v="70.396000000000001"/>
    <n v="138"/>
    <n v="83.375"/>
    <n v="40.758795138888885"/>
    <n v="489.10554166666662"/>
    <s v="RELEASED"/>
    <s v="MATCHES"/>
    <x v="79"/>
    <x v="0"/>
  </r>
  <r>
    <x v="1"/>
    <n v="2"/>
    <n v="8"/>
    <n v="44"/>
    <s v="1116L-008-044"/>
    <s v="1116UA31022"/>
    <s v="WT-03.1"/>
    <s v="Northwest"/>
    <n v="72.254499999999993"/>
    <n v="204"/>
    <s v="WT-03.1, CURVED, VISION, COPING, HEAVY, HEAVY"/>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44"/>
    <s v="1116L-008-044"/>
    <s v="1116UA31022"/>
    <s v="WT-03.1"/>
    <s v="Northwest"/>
    <n v="72.254499999999993"/>
    <n v="204"/>
    <s v="WT-03.1, CURVED, VISION, COPING, HEAVY, HEAVY"/>
    <s v="Curved"/>
    <s v="Vision"/>
    <s v="Infill 2"/>
    <n v="0.92925000000000002"/>
    <n v="0.92925000000000002"/>
    <n v="0.9375"/>
    <n v="3.6875"/>
    <n v="116"/>
    <n v="2.1"/>
    <s v="GL-05C"/>
    <n v="30"/>
    <s v="TO-1116GLC05-30-4175"/>
    <m/>
    <n v="70.395999999999987"/>
    <n v="138"/>
    <n v="83.375"/>
    <n v="40.758795138888878"/>
    <n v="489.10554166666657"/>
    <s v="RELEASED"/>
    <s v="MATCHES"/>
    <x v="79"/>
    <x v="0"/>
  </r>
  <r>
    <x v="10"/>
    <n v="2"/>
    <n v="8"/>
    <n v="45"/>
    <s v="1116L-008-045"/>
    <s v="1116UA11038"/>
    <s v="WT-01.1"/>
    <s v="North "/>
    <n v="100"/>
    <n v="204"/>
    <s v="WT-01.1, REC., VISION, COPING, HEAVY"/>
    <s v="Rec."/>
    <s v="Vision"/>
    <s v="Infill 1"/>
    <n v="0.875"/>
    <n v="0.875"/>
    <n v="1.1875"/>
    <n v="0.9375"/>
    <n v="88"/>
    <s v="N/A"/>
    <s v="GL-01Z"/>
    <n v="10"/>
    <s v="TO-1116GLZ01-10-7869"/>
    <n v="98.25"/>
    <m/>
    <m/>
    <n v="113.875"/>
    <n v="77.695963541666671"/>
    <n v="932.3515625"/>
    <s v="RELEASED"/>
    <s v="MATCHES"/>
    <x v="68"/>
    <x v="1"/>
  </r>
  <r>
    <x v="10"/>
    <n v="2"/>
    <n v="8"/>
    <n v="45"/>
    <s v="1116L-008-045"/>
    <s v="1116UA11038"/>
    <s v="WT-01.1"/>
    <s v="North "/>
    <n v="100"/>
    <n v="204"/>
    <s v="WT-01.1, REC., VISION, COPING, HEAVY"/>
    <s v="Rec."/>
    <s v="Vision"/>
    <s v="Infill 2"/>
    <n v="0.875"/>
    <n v="0.875"/>
    <n v="0.9375"/>
    <n v="3.6875"/>
    <n v="116"/>
    <n v="2.1"/>
    <s v="GL-02Z"/>
    <n v="10"/>
    <s v="TO-1116GLZ02-10-5788"/>
    <n v="98.25"/>
    <m/>
    <m/>
    <n v="83.375"/>
    <n v="56.886067708333336"/>
    <n v="682.6328125"/>
    <s v="RELEASED"/>
    <s v="MATCHES"/>
    <x v="76"/>
    <x v="1"/>
  </r>
  <r>
    <x v="9"/>
    <n v="2"/>
    <n v="8"/>
    <n v="46"/>
    <s v="1116L-008-046"/>
    <s v="1116UA21108"/>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46"/>
    <s v="1116L-008-046"/>
    <s v="1116UA21108"/>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47"/>
    <s v="1116L-008-047"/>
    <s v="1116UA12033"/>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47"/>
    <s v="1116L-008-047"/>
    <s v="1116UA12033"/>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48"/>
    <s v="1116L-008-048"/>
    <s v="1116UA21109"/>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48"/>
    <s v="1116L-008-048"/>
    <s v="1116UA21109"/>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49"/>
    <s v="1116L-008-049"/>
    <s v="1116UA11039"/>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49"/>
    <s v="1116L-008-049"/>
    <s v="1116UA11039"/>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0"/>
    <s v="1116L-008-050"/>
    <s v="1116UA21108"/>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50"/>
    <s v="1116L-008-050"/>
    <s v="1116UA21108"/>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51"/>
    <s v="1116L-008-051"/>
    <s v="1116UA11039"/>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51"/>
    <s v="1116L-008-051"/>
    <s v="1116UA11039"/>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2"/>
    <s v="1116L-008-052"/>
    <s v="1116UA21109"/>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52"/>
    <s v="1116L-008-052"/>
    <s v="1116UA21109"/>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53"/>
    <s v="1116L-008-053"/>
    <s v="1116UA12034"/>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53"/>
    <s v="1116L-008-053"/>
    <s v="1116UA12034"/>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54"/>
    <s v="1116L-008-054"/>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54"/>
    <s v="1116L-008-054"/>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55"/>
    <s v="1116L-008-055"/>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55"/>
    <s v="1116L-008-055"/>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6"/>
    <s v="1116L-008-056"/>
    <s v="1116UA21111"/>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56"/>
    <s v="1116L-008-056"/>
    <s v="1116UA21111"/>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57"/>
    <s v="1116L-008-057"/>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57"/>
    <s v="1116L-008-057"/>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8"/>
    <s v="1116L-008-058"/>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58"/>
    <s v="1116L-008-058"/>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59"/>
    <s v="1116L-008-059"/>
    <s v="1116UA12035"/>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59"/>
    <s v="1116L-008-059"/>
    <s v="1116UA12035"/>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60"/>
    <s v="1116L-008-060"/>
    <s v="1116UA21111"/>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60"/>
    <s v="1116L-008-060"/>
    <s v="1116UA21111"/>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61"/>
    <s v="1116L-008-061"/>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61"/>
    <s v="1116L-008-061"/>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62"/>
    <s v="1116L-008-062"/>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62"/>
    <s v="1116L-008-062"/>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63"/>
    <s v="1116L-008-063"/>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63"/>
    <s v="1116L-008-063"/>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64"/>
    <s v="1116L-008-064"/>
    <s v="1116UA21111"/>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64"/>
    <s v="1116L-008-064"/>
    <s v="1116UA21111"/>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65"/>
    <s v="1116L-008-065"/>
    <s v="1116UA12035"/>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65"/>
    <s v="1116L-008-065"/>
    <s v="1116UA12035"/>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66"/>
    <s v="1116L-008-066"/>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66"/>
    <s v="1116L-008-066"/>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67"/>
    <s v="1116L-008-067"/>
    <s v="1116UA11041"/>
    <s v="WT-01.1"/>
    <s v="North "/>
    <n v="100"/>
    <n v="204"/>
    <s v="WT-01.1, REC., VISION, TRANSITION COPING, TYP."/>
    <s v="Rec."/>
    <s v="Vision"/>
    <s v="Infill 1"/>
    <n v="0.875"/>
    <n v="0.875"/>
    <n v="1.1875"/>
    <n v="0.9375"/>
    <n v="88"/>
    <s v="N/A"/>
    <s v="GL-01Z"/>
    <n v="10"/>
    <s v="TO-1116GLZ01-10-7869"/>
    <n v="98.25"/>
    <m/>
    <m/>
    <n v="113.875"/>
    <n v="77.695963541666671"/>
    <n v="932.3515625"/>
    <s v="RELEASED"/>
    <s v="MATCHES"/>
    <x v="68"/>
    <x v="1"/>
  </r>
  <r>
    <x v="10"/>
    <n v="2"/>
    <n v="8"/>
    <n v="67"/>
    <s v="1116L-008-067"/>
    <s v="1116UA11041"/>
    <s v="WT-01.1"/>
    <s v="North "/>
    <n v="100"/>
    <n v="204"/>
    <s v="WT-01.1, REC., VISION, TRANSITION COPING, TYP."/>
    <s v="Rec."/>
    <s v="Vision"/>
    <s v="Infill 2"/>
    <n v="0.875"/>
    <n v="0.875"/>
    <n v="0.9375"/>
    <n v="3.6875"/>
    <n v="116"/>
    <n v="2.1"/>
    <s v="GL-02Z"/>
    <n v="10"/>
    <s v="TO-1116GLZ02-10-5788"/>
    <n v="98.25"/>
    <m/>
    <m/>
    <n v="83.375"/>
    <n v="56.886067708333336"/>
    <n v="682.6328125"/>
    <s v="RELEASED"/>
    <s v="MATCHES"/>
    <x v="76"/>
    <x v="1"/>
  </r>
  <r>
    <x v="9"/>
    <n v="2"/>
    <n v="8"/>
    <n v="68"/>
    <s v="1116L-008-068"/>
    <s v="1116UA51005"/>
    <s v="WT-05.1"/>
    <s v="North "/>
    <n v="36"/>
    <n v="204"/>
    <s v="WT-05.1, REC., SBX-R, TRANSITION COPING, TYP."/>
    <s v="Rec."/>
    <s v="SBX-R"/>
    <s v="Infill 1"/>
    <n v="0.875"/>
    <n v="0.875"/>
    <n v="1.1875"/>
    <n v="0.9375"/>
    <n v="88"/>
    <s v="N/A"/>
    <s v="GL-07T"/>
    <n v="10"/>
    <s v="TO-1116GLT07-10-2708"/>
    <n v="34.25"/>
    <m/>
    <m/>
    <n v="113.875"/>
    <n v="27.084852430555557"/>
    <n v="325.01822916666669"/>
    <s v="RELEASED"/>
    <s v="MATCHES"/>
    <x v="69"/>
    <x v="0"/>
  </r>
  <r>
    <x v="9"/>
    <n v="2"/>
    <n v="8"/>
    <n v="68"/>
    <s v="1116L-008-068"/>
    <s v="1116UA51005"/>
    <s v="WT-05.1"/>
    <s v="North "/>
    <n v="36"/>
    <n v="204"/>
    <s v="WT-05.1, REC., SBX-R, TRANSITION COPING, TYP."/>
    <s v="Rec."/>
    <s v="SBX-R"/>
    <s v="Infill 2"/>
    <n v="0.875"/>
    <n v="0.875"/>
    <n v="0.9375"/>
    <n v="3.6875"/>
    <n v="116"/>
    <n v="2.1"/>
    <s v="GL-02Z"/>
    <n v="10"/>
    <s v="TO-1116GLZ02-10-2083"/>
    <n v="34.25"/>
    <m/>
    <m/>
    <n v="83.375"/>
    <n v="19.830512152777779"/>
    <n v="237.96614583333334"/>
    <s v="RELEASED"/>
    <s v="MATCHES"/>
    <x v="77"/>
    <x v="0"/>
  </r>
  <r>
    <x v="10"/>
    <n v="2"/>
    <n v="8"/>
    <n v="69"/>
    <s v="1116L-008-06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69"/>
    <s v="1116L-008-06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70"/>
    <s v="1116L-008-070"/>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70"/>
    <s v="1116L-008-070"/>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71"/>
    <s v="1116L-008-071"/>
    <s v="1116UA12001"/>
    <s v="WT-01.2"/>
    <s v="North "/>
    <n v="100"/>
    <n v="204"/>
    <s v="WT-01.2, REC., SBX, TYP."/>
    <s v="Rec."/>
    <s v="SBX"/>
    <s v="Infill 1"/>
    <n v="0.875"/>
    <n v="0.875"/>
    <n v="1.1875"/>
    <n v="0.9375"/>
    <n v="88"/>
    <s v="N/A"/>
    <s v="GL-01T"/>
    <n v="10"/>
    <s v="TO-1116GLT01-10-7869"/>
    <n v="98.25"/>
    <m/>
    <m/>
    <n v="113.875"/>
    <n v="77.695963541666671"/>
    <n v="932.3515625"/>
    <s v="RELEASED"/>
    <s v="MATCHES"/>
    <x v="70"/>
    <x v="1"/>
  </r>
  <r>
    <x v="10"/>
    <n v="2"/>
    <n v="8"/>
    <n v="71"/>
    <s v="1116L-008-071"/>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9"/>
    <n v="2"/>
    <n v="8"/>
    <n v="72"/>
    <s v="1116L-008-07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72"/>
    <s v="1116L-008-07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73"/>
    <s v="1116L-008-073"/>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73"/>
    <s v="1116L-008-073"/>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74"/>
    <s v="1116L-008-07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74"/>
    <s v="1116L-008-07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75"/>
    <s v="1116L-008-07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75"/>
    <s v="1116L-008-07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76"/>
    <s v="1116L-008-07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76"/>
    <s v="1116L-008-07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77"/>
    <s v="1116L-008-077"/>
    <s v="1116UA12001"/>
    <s v="WT-01.2"/>
    <s v="North "/>
    <n v="100"/>
    <n v="204"/>
    <s v="WT-01.2, REC., SBX, TYP."/>
    <s v="Rec."/>
    <s v="SBX"/>
    <s v="Infill 1"/>
    <n v="0.875"/>
    <n v="0.875"/>
    <n v="1.1875"/>
    <n v="0.9375"/>
    <n v="88"/>
    <s v="N/A"/>
    <s v="GL-01T"/>
    <n v="10"/>
    <s v="TO-1116GLT01-10-7869"/>
    <n v="98.25"/>
    <m/>
    <m/>
    <n v="113.875"/>
    <n v="77.695963541666671"/>
    <n v="932.3515625"/>
    <s v="RELEASED"/>
    <s v="MATCHES"/>
    <x v="70"/>
    <x v="1"/>
  </r>
  <r>
    <x v="10"/>
    <n v="2"/>
    <n v="8"/>
    <n v="77"/>
    <s v="1116L-008-07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9"/>
    <n v="2"/>
    <n v="8"/>
    <n v="78"/>
    <s v="1116L-008-07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78"/>
    <s v="1116L-008-07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79"/>
    <s v="1116L-008-07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79"/>
    <s v="1116L-008-07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80"/>
    <s v="1116L-008-080"/>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80"/>
    <s v="1116L-008-080"/>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81"/>
    <s v="1116L-008-08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81"/>
    <s v="1116L-008-08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82"/>
    <s v="1116L-008-08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82"/>
    <s v="1116L-008-08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83"/>
    <s v="1116L-008-083"/>
    <s v="1116UA12001"/>
    <s v="WT-01.2"/>
    <s v="North "/>
    <n v="100"/>
    <n v="204"/>
    <s v="WT-01.2, REC., SBX, TYP."/>
    <s v="Rec."/>
    <s v="SBX"/>
    <s v="Infill 1"/>
    <n v="0.875"/>
    <n v="0.875"/>
    <n v="1.1875"/>
    <n v="0.9375"/>
    <n v="88"/>
    <s v="N/A"/>
    <s v="GL-01T"/>
    <n v="10"/>
    <s v="TO-1116GLT01-10-7869"/>
    <n v="98.25"/>
    <m/>
    <m/>
    <n v="113.875"/>
    <n v="77.695963541666671"/>
    <n v="932.3515625"/>
    <s v="RELEASED"/>
    <s v="MATCHES"/>
    <x v="70"/>
    <x v="1"/>
  </r>
  <r>
    <x v="10"/>
    <n v="2"/>
    <n v="8"/>
    <n v="83"/>
    <s v="1116L-008-083"/>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9"/>
    <n v="2"/>
    <n v="8"/>
    <n v="84"/>
    <s v="1116L-008-08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84"/>
    <s v="1116L-008-08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85"/>
    <s v="1116L-008-08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85"/>
    <s v="1116L-008-08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86"/>
    <s v="1116L-008-086"/>
    <s v="1116UA21098"/>
    <s v="WT-02.1"/>
    <s v="North "/>
    <n v="36.125"/>
    <n v="204"/>
    <s v="WT-02.1, REC., SBX-L, HEAVY, TYP."/>
    <s v="Rec."/>
    <s v="SBX-L"/>
    <s v="Infill 1"/>
    <n v="1"/>
    <n v="0.875"/>
    <n v="1.1875"/>
    <n v="0.9375"/>
    <n v="88"/>
    <s v="N/A"/>
    <s v="GL-07T"/>
    <n v="10"/>
    <s v="TO-1116GLT07-10-2708"/>
    <n v="34.25"/>
    <m/>
    <m/>
    <n v="113.875"/>
    <n v="27.084852430555557"/>
    <n v="325.01822916666669"/>
    <s v="RELEASED"/>
    <s v="MATCHES"/>
    <x v="69"/>
    <x v="0"/>
  </r>
  <r>
    <x v="9"/>
    <n v="2"/>
    <n v="8"/>
    <n v="86"/>
    <s v="1116L-008-086"/>
    <s v="1116UA21098"/>
    <s v="WT-02.1"/>
    <s v="North "/>
    <n v="36.125"/>
    <n v="204"/>
    <s v="WT-02.1, REC., SBX-L, HEAVY, TYP."/>
    <s v="Rec."/>
    <s v="SBX-L"/>
    <s v="Infill 2"/>
    <n v="1"/>
    <n v="0.875"/>
    <n v="0.9375"/>
    <n v="1.1875"/>
    <n v="116"/>
    <n v="2.2000000000000002"/>
    <s v="GL-02Z"/>
    <n v="10"/>
    <s v="TO-1116GLZ02-10-2042"/>
    <n v="34.25"/>
    <m/>
    <m/>
    <n v="85.875"/>
    <n v="20.425130208333332"/>
    <n v="245.1015625"/>
    <s v="RELEASED"/>
    <s v="MATCHES"/>
    <x v="57"/>
    <x v="1"/>
  </r>
  <r>
    <x v="1"/>
    <n v="2"/>
    <n v="8"/>
    <n v="87"/>
    <s v="1116L-008-087"/>
    <s v="1116UA33001"/>
    <s v="WT-03.3"/>
    <s v="Northea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8"/>
    <n v="87"/>
    <s v="1116L-008-087"/>
    <s v="1116UA33001"/>
    <s v="WT-03.3"/>
    <s v="Northea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8"/>
    <n v="88"/>
    <s v="1116L-008-088"/>
    <s v="1116UA33026"/>
    <s v="WT-03.3"/>
    <s v="Northeast"/>
    <n v="90.508499999999998"/>
    <n v="204"/>
    <s v="WT-03.3, CURVED, VISION, HEAVY, HEAVY,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8"/>
    <n v="88"/>
    <s v="1116L-008-088"/>
    <s v="1116UA33026"/>
    <s v="WT-03.3"/>
    <s v="Northeast"/>
    <n v="90.508499999999998"/>
    <n v="204"/>
    <s v="WT-03.3, CURVED, VISION, HEAVY, HEAVY,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8"/>
    <n v="89"/>
    <s v="1116L-008-089"/>
    <s v="1116UA33025"/>
    <s v="WT-03.3"/>
    <s v="Northeast"/>
    <n v="90.522000000000006"/>
    <n v="204"/>
    <s v="WT-03.3, CURVED, VISION, HEAVY,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8"/>
    <n v="89"/>
    <s v="1116L-008-089"/>
    <s v="1116UA33025"/>
    <s v="WT-03.3"/>
    <s v="Northeast"/>
    <n v="90.522000000000006"/>
    <n v="204"/>
    <s v="WT-03.3, CURVED, VISION, HEAVY,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9"/>
    <n v="2"/>
    <n v="8"/>
    <n v="90"/>
    <s v="1116L-008-09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90"/>
    <s v="1116L-008-09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91"/>
    <s v="1116L-008-09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1"/>
    <s v="1116L-008-09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92"/>
    <s v="1116L-008-092"/>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92"/>
    <s v="1116L-008-092"/>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93"/>
    <s v="1116L-008-093"/>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3"/>
    <s v="1116L-008-093"/>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94"/>
    <s v="1116L-008-094"/>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94"/>
    <s v="1116L-008-094"/>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95"/>
    <s v="1116L-008-095"/>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5"/>
    <s v="1116L-008-095"/>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96"/>
    <s v="1116L-008-096"/>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96"/>
    <s v="1116L-008-096"/>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97"/>
    <s v="1116L-008-097"/>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97"/>
    <s v="1116L-008-097"/>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98"/>
    <s v="1116L-008-098"/>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98"/>
    <s v="1116L-008-098"/>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99"/>
    <s v="1116L-008-099"/>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9"/>
    <s v="1116L-008-099"/>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0"/>
    <s v="1116L-008-100"/>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00"/>
    <s v="1116L-008-100"/>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01"/>
    <s v="1116L-008-10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01"/>
    <s v="1116L-008-10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2"/>
    <s v="1116L-008-102"/>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02"/>
    <s v="1116L-008-102"/>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103"/>
    <s v="1116L-008-103"/>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03"/>
    <s v="1116L-008-103"/>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04"/>
    <s v="1116L-008-104"/>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04"/>
    <s v="1116L-008-104"/>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05"/>
    <s v="1116L-008-105"/>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05"/>
    <s v="1116L-008-105"/>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6"/>
    <s v="1116L-008-106"/>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06"/>
    <s v="1116L-008-106"/>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107"/>
    <s v="1116L-008-107"/>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07"/>
    <s v="1116L-008-107"/>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8"/>
    <s v="1116L-008-108"/>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08"/>
    <s v="1116L-008-108"/>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09"/>
    <s v="1116L-008-109"/>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09"/>
    <s v="1116L-008-10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10"/>
    <s v="1116L-008-11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10"/>
    <s v="1116L-008-11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111"/>
    <s v="1116L-008-111"/>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11"/>
    <s v="1116L-008-111"/>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12"/>
    <s v="1116L-008-112"/>
    <s v="1116UA21013"/>
    <s v="WT-02.1"/>
    <s v="East"/>
    <n v="36"/>
    <n v="204"/>
    <s v="WT-02.1, REC., SBX-L, BIRD FRIT"/>
    <s v="Rec."/>
    <s v="SBX-L"/>
    <s v="Infill 1"/>
    <n v="0.875"/>
    <n v="0.875"/>
    <n v="1.1875"/>
    <n v="0.9375"/>
    <n v="88"/>
    <n v="1"/>
    <s v="GL-07A"/>
    <n v="10"/>
    <s v="TO-1116GLA07-10-2708"/>
    <n v="34.25"/>
    <m/>
    <m/>
    <n v="113.875"/>
    <n v="27.084852430555557"/>
    <n v="325.01822916666669"/>
    <s v="RELEASED"/>
    <s v="MATCHES"/>
    <x v="56"/>
    <x v="0"/>
  </r>
  <r>
    <x v="9"/>
    <n v="2"/>
    <n v="8"/>
    <n v="112"/>
    <s v="1116L-008-112"/>
    <s v="1116UA21013"/>
    <s v="WT-02.1"/>
    <s v="East"/>
    <n v="36"/>
    <n v="204"/>
    <s v="WT-02.1, REC., SBX-L, BIRD FRIT"/>
    <s v="Rec."/>
    <s v="SBX-L"/>
    <s v="Infill 2"/>
    <n v="0.875"/>
    <n v="0.875"/>
    <n v="0.9375"/>
    <n v="1.1875"/>
    <n v="116"/>
    <n v="2.2000000000000002"/>
    <s v="GL-02Z"/>
    <n v="10"/>
    <s v="TO-1116GLZ02-10-2042"/>
    <n v="34.25"/>
    <m/>
    <m/>
    <n v="85.875"/>
    <n v="20.425130208333332"/>
    <n v="245.1015625"/>
    <s v="RELEASED"/>
    <s v="MATCHES"/>
    <x v="57"/>
    <x v="1"/>
  </r>
  <r>
    <x v="10"/>
    <n v="2"/>
    <n v="8"/>
    <n v="113"/>
    <s v="1116L-008-113"/>
    <s v="1116UA12002"/>
    <s v="WT-01.2"/>
    <s v="East"/>
    <n v="100"/>
    <n v="204"/>
    <s v="WT-01.2, REC., SBX, BIRD FRIT"/>
    <s v="Rec."/>
    <s v="SBX"/>
    <s v="Infill 1"/>
    <n v="0.875"/>
    <n v="0.875"/>
    <n v="1.1875"/>
    <n v="0.9375"/>
    <n v="88"/>
    <n v="1"/>
    <s v="GL-01B"/>
    <n v="10"/>
    <s v="TO-1116GLB01-10-7869"/>
    <n v="98.25"/>
    <m/>
    <m/>
    <n v="113.875"/>
    <n v="77.695963541666671"/>
    <n v="932.3515625"/>
    <s v="RELEASED"/>
    <s v="MATCHES"/>
    <x v="60"/>
    <x v="1"/>
  </r>
  <r>
    <x v="10"/>
    <n v="2"/>
    <n v="8"/>
    <n v="113"/>
    <s v="1116L-008-113"/>
    <s v="1116UA12002"/>
    <s v="WT-01.2"/>
    <s v="East"/>
    <n v="100"/>
    <n v="204"/>
    <s v="WT-01.2, REC., SBX, BIRD FRIT"/>
    <s v="Rec."/>
    <s v="SBX"/>
    <s v="Infill 2"/>
    <n v="0.875"/>
    <n v="0.875"/>
    <n v="0.9375"/>
    <n v="1.1875"/>
    <n v="116"/>
    <n v="2.2000000000000002"/>
    <s v="GL-02Z"/>
    <n v="10"/>
    <s v="TO-1116GLZ02-10-5959"/>
    <n v="98.25"/>
    <m/>
    <m/>
    <n v="85.875"/>
    <n v="58.591796875"/>
    <n v="703.1015625"/>
    <s v="RELEASED"/>
    <s v="MATCHES"/>
    <x v="59"/>
    <x v="1"/>
  </r>
  <r>
    <x v="9"/>
    <n v="2"/>
    <n v="8"/>
    <n v="114"/>
    <s v="1116L-008-114"/>
    <s v="1116UA21009"/>
    <s v="WT-02.1"/>
    <s v="East"/>
    <n v="36"/>
    <n v="204"/>
    <s v="WT-02.1, REC., SBX-R, BIRD FRIT"/>
    <s v="Rec."/>
    <s v="SBX-R"/>
    <s v="Infill 1"/>
    <n v="0.875"/>
    <n v="0.875"/>
    <n v="1.1875"/>
    <n v="0.9375"/>
    <n v="88"/>
    <n v="1"/>
    <s v="GL-07A"/>
    <n v="10"/>
    <s v="TO-1116GLA07-10-2708"/>
    <n v="34.25"/>
    <m/>
    <m/>
    <n v="113.875"/>
    <n v="27.084852430555557"/>
    <n v="325.01822916666669"/>
    <s v="RELEASED"/>
    <s v="MATCHES"/>
    <x v="56"/>
    <x v="0"/>
  </r>
  <r>
    <x v="9"/>
    <n v="2"/>
    <n v="8"/>
    <n v="114"/>
    <s v="1116L-008-114"/>
    <s v="1116UA21009"/>
    <s v="WT-02.1"/>
    <s v="East"/>
    <n v="36"/>
    <n v="204"/>
    <s v="WT-02.1, REC., SBX-R, BIRD FRIT"/>
    <s v="Rec."/>
    <s v="SBX-R"/>
    <s v="Infill 2"/>
    <n v="0.875"/>
    <n v="0.875"/>
    <n v="0.9375"/>
    <n v="1.1875"/>
    <n v="116"/>
    <n v="2.2000000000000002"/>
    <s v="GL-02Z"/>
    <n v="10"/>
    <s v="TO-1116GLZ02-10-2042"/>
    <n v="34.25"/>
    <m/>
    <m/>
    <n v="85.875"/>
    <n v="20.425130208333332"/>
    <n v="245.1015625"/>
    <s v="RELEASED"/>
    <s v="MATCHES"/>
    <x v="57"/>
    <x v="1"/>
  </r>
  <r>
    <x v="10"/>
    <n v="2"/>
    <n v="8"/>
    <n v="115"/>
    <s v="1116L-008-115"/>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15"/>
    <s v="1116L-008-115"/>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16"/>
    <s v="1116L-008-116"/>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16"/>
    <s v="1116L-008-116"/>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17"/>
    <s v="1116L-008-117"/>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17"/>
    <s v="1116L-008-117"/>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18"/>
    <s v="1116L-008-118"/>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18"/>
    <s v="1116L-008-118"/>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4"/>
    <n v="2"/>
    <n v="8"/>
    <n v="119"/>
    <s v="1116L-008-119"/>
    <s v="1116UA51006"/>
    <s v="WT-05.1"/>
    <s v="East"/>
    <n v="100"/>
    <n v="204"/>
    <s v="WT-05.1, REC., VISION, TRANSITION COPING, TYP."/>
    <s v="Rec."/>
    <s v="Vision"/>
    <s v="Infill 1"/>
    <n v="0.875"/>
    <n v="0.875"/>
    <n v="1.1875"/>
    <n v="0.9375"/>
    <n v="88"/>
    <s v="N/A"/>
    <s v="GL-01Z"/>
    <n v="10"/>
    <s v="TO-1116GLZ01-10-7869"/>
    <n v="98.25"/>
    <m/>
    <m/>
    <n v="113.875"/>
    <n v="77.695963541666671"/>
    <n v="932.3515625"/>
    <s v="RELEASED"/>
    <s v="MATCHES"/>
    <x v="68"/>
    <x v="1"/>
  </r>
  <r>
    <x v="4"/>
    <n v="2"/>
    <n v="8"/>
    <n v="119"/>
    <s v="1116L-008-119"/>
    <s v="1116UA51006"/>
    <s v="WT-05.1"/>
    <s v="East"/>
    <n v="100"/>
    <n v="204"/>
    <s v="WT-05.1, REC., VISION, TRANSITION COPING, TYP."/>
    <s v="Rec."/>
    <s v="Vision"/>
    <s v="Infill 2"/>
    <n v="0.875"/>
    <n v="0.875"/>
    <n v="0.9375"/>
    <n v="3.6875"/>
    <n v="116"/>
    <n v="2.1"/>
    <s v="GL-02Z"/>
    <n v="10"/>
    <s v="TO-1116GLZ02-10-5788"/>
    <n v="98.25"/>
    <m/>
    <m/>
    <n v="83.375"/>
    <n v="56.886067708333336"/>
    <n v="682.6328125"/>
    <s v="RELEASED"/>
    <s v="MATCHES"/>
    <x v="76"/>
    <x v="1"/>
  </r>
  <r>
    <x v="9"/>
    <n v="2"/>
    <n v="8"/>
    <n v="120"/>
    <s v="1116L-008-120"/>
    <s v="1116UA21110"/>
    <s v="WT-02.1"/>
    <s v="East"/>
    <n v="36"/>
    <n v="204"/>
    <s v="WT-02.1, REC., SBX-L, COPING, TYP."/>
    <s v="Rec."/>
    <s v="SBX-L"/>
    <s v="Infill 1"/>
    <n v="0.875"/>
    <n v="0.875"/>
    <n v="1.1875"/>
    <n v="0.9375"/>
    <n v="88"/>
    <s v="N/A"/>
    <s v="GL-07T"/>
    <n v="10"/>
    <s v="TO-1116GLT07-10-2708"/>
    <n v="34.25"/>
    <m/>
    <m/>
    <n v="113.875"/>
    <n v="27.084852430555557"/>
    <n v="325.01822916666669"/>
    <s v="RELEASED"/>
    <s v="MATCHES"/>
    <x v="69"/>
    <x v="0"/>
  </r>
  <r>
    <x v="9"/>
    <n v="2"/>
    <n v="8"/>
    <n v="120"/>
    <s v="1116L-008-120"/>
    <s v="1116UA21110"/>
    <s v="WT-02.1"/>
    <s v="East"/>
    <n v="36"/>
    <n v="204"/>
    <s v="WT-02.1, REC., SBX-L, COPING, TYP."/>
    <s v="Rec."/>
    <s v="SBX-L"/>
    <s v="Infill 2"/>
    <n v="0.875"/>
    <n v="0.875"/>
    <n v="0.9375"/>
    <n v="3.6875"/>
    <n v="116"/>
    <n v="2.1"/>
    <s v="GL-02Z"/>
    <n v="10"/>
    <s v="TO-1116GLZ02-10-2083"/>
    <n v="34.25"/>
    <m/>
    <m/>
    <n v="83.375"/>
    <n v="19.830512152777779"/>
    <n v="237.96614583333334"/>
    <s v="RELEASED"/>
    <s v="MATCHES"/>
    <x v="77"/>
    <x v="0"/>
  </r>
  <r>
    <x v="10"/>
    <n v="2"/>
    <n v="8"/>
    <n v="121"/>
    <s v="1116L-008-121"/>
    <s v="1116UA12035"/>
    <s v="WT-01.2"/>
    <s v="East"/>
    <n v="100"/>
    <n v="204"/>
    <s v="WT-01.2, REC., SBX, COPING, TYP."/>
    <s v="Rec."/>
    <s v="SBX"/>
    <s v="Infill 1"/>
    <n v="0.875"/>
    <n v="0.875"/>
    <n v="1.1875"/>
    <n v="0.9375"/>
    <n v="88"/>
    <s v="N/A"/>
    <s v="GL-01T"/>
    <n v="10"/>
    <s v="TO-1116GLT01-10-7869"/>
    <n v="98.25"/>
    <m/>
    <m/>
    <n v="113.875"/>
    <n v="77.695963541666671"/>
    <n v="932.3515625"/>
    <s v="RELEASED"/>
    <s v="MATCHES"/>
    <x v="70"/>
    <x v="1"/>
  </r>
  <r>
    <x v="10"/>
    <n v="2"/>
    <n v="8"/>
    <n v="121"/>
    <s v="1116L-008-121"/>
    <s v="1116UA12035"/>
    <s v="WT-01.2"/>
    <s v="East"/>
    <n v="100"/>
    <n v="204"/>
    <s v="WT-01.2, REC., SBX, COPING, TYP."/>
    <s v="Rec."/>
    <s v="SBX"/>
    <s v="Infill 2"/>
    <n v="0.875"/>
    <n v="0.875"/>
    <n v="0.9375"/>
    <n v="3.6875"/>
    <n v="116"/>
    <n v="2.1"/>
    <s v="GL-02Z"/>
    <n v="10"/>
    <s v="TO-1116GLZ02-10-5788"/>
    <n v="98.25"/>
    <m/>
    <m/>
    <n v="83.375"/>
    <n v="56.886067708333336"/>
    <n v="682.6328125"/>
    <s v="RELEASED"/>
    <s v="MATCHES"/>
    <x v="76"/>
    <x v="1"/>
  </r>
  <r>
    <x v="9"/>
    <n v="2"/>
    <n v="8"/>
    <n v="122"/>
    <s v="1116L-008-122"/>
    <s v="1116UA21111"/>
    <s v="WT-02.1"/>
    <s v="East"/>
    <n v="36"/>
    <n v="204"/>
    <s v="WT-02.1, REC., SBX-R, COPING, TYP."/>
    <s v="Rec."/>
    <s v="SBX-R"/>
    <s v="Infill 1"/>
    <n v="0.875"/>
    <n v="0.875"/>
    <n v="1.1875"/>
    <n v="0.9375"/>
    <n v="88"/>
    <s v="N/A"/>
    <s v="GL-07T"/>
    <n v="10"/>
    <s v="TO-1116GLT07-10-2708"/>
    <n v="34.25"/>
    <m/>
    <m/>
    <n v="113.875"/>
    <n v="27.084852430555557"/>
    <n v="325.01822916666669"/>
    <s v="RELEASED"/>
    <s v="MATCHES"/>
    <x v="69"/>
    <x v="0"/>
  </r>
  <r>
    <x v="9"/>
    <n v="2"/>
    <n v="8"/>
    <n v="122"/>
    <s v="1116L-008-122"/>
    <s v="1116UA21111"/>
    <s v="WT-02.1"/>
    <s v="East"/>
    <n v="36"/>
    <n v="204"/>
    <s v="WT-02.1, REC., SBX-R, COPING, TYP."/>
    <s v="Rec."/>
    <s v="SBX-R"/>
    <s v="Infill 2"/>
    <n v="0.875"/>
    <n v="0.875"/>
    <n v="0.9375"/>
    <n v="3.6875"/>
    <n v="116"/>
    <n v="2.1"/>
    <s v="GL-02Z"/>
    <n v="10"/>
    <s v="TO-1116GLZ02-10-2083"/>
    <n v="34.25"/>
    <m/>
    <m/>
    <n v="83.375"/>
    <n v="19.830512152777779"/>
    <n v="237.96614583333334"/>
    <s v="RELEASED"/>
    <s v="MATCHES"/>
    <x v="77"/>
    <x v="0"/>
  </r>
  <r>
    <x v="10"/>
    <n v="2"/>
    <n v="8"/>
    <n v="123"/>
    <s v="1116L-008-123"/>
    <s v="1116UA11040"/>
    <s v="WT-01.1"/>
    <s v="East"/>
    <n v="100"/>
    <n v="204"/>
    <s v="WT-01.1, REC., VISION, COPING, TYP."/>
    <s v="Rec."/>
    <s v="Vision"/>
    <s v="Infill 1"/>
    <n v="0.875"/>
    <n v="0.875"/>
    <n v="1.1875"/>
    <n v="0.9375"/>
    <n v="88"/>
    <s v="N/A"/>
    <s v="GL-01Z"/>
    <n v="10"/>
    <s v="TO-1116GLZ01-10-7869"/>
    <n v="98.25"/>
    <m/>
    <m/>
    <n v="113.875"/>
    <n v="77.695963541666671"/>
    <n v="932.3515625"/>
    <s v="RELEASED"/>
    <s v="MATCHES"/>
    <x v="68"/>
    <x v="1"/>
  </r>
  <r>
    <x v="10"/>
    <n v="2"/>
    <n v="8"/>
    <n v="123"/>
    <s v="1116L-008-123"/>
    <s v="1116UA11040"/>
    <s v="WT-01.1"/>
    <s v="East"/>
    <n v="100"/>
    <n v="204"/>
    <s v="WT-01.1, REC., VISION, COPING, TYP."/>
    <s v="Rec."/>
    <s v="Vision"/>
    <s v="Infill 2"/>
    <n v="0.875"/>
    <n v="0.875"/>
    <n v="0.9375"/>
    <n v="3.6875"/>
    <n v="116"/>
    <n v="2.1"/>
    <s v="GL-02Z"/>
    <n v="10"/>
    <s v="TO-1116GLZ02-10-5788"/>
    <n v="98.25"/>
    <m/>
    <m/>
    <n v="83.375"/>
    <n v="56.886067708333336"/>
    <n v="682.6328125"/>
    <s v="RELEASED"/>
    <s v="MATCHES"/>
    <x v="76"/>
    <x v="1"/>
  </r>
  <r>
    <x v="9"/>
    <n v="2"/>
    <n v="8"/>
    <n v="124"/>
    <s v="1116L-008-124"/>
    <s v="1116UA21110"/>
    <s v="WT-02.1"/>
    <s v="East"/>
    <n v="36"/>
    <n v="204"/>
    <s v="WT-02.1, REC., SBX-L, COPING, TYP."/>
    <s v="Rec."/>
    <s v="SBX-L"/>
    <s v="Infill 1"/>
    <n v="0.875"/>
    <n v="0.875"/>
    <n v="1.1875"/>
    <n v="0.9375"/>
    <n v="88"/>
    <s v="N/A"/>
    <s v="GL-07T"/>
    <n v="10"/>
    <s v="TO-1116GLT07-10-2708"/>
    <n v="34.25"/>
    <m/>
    <m/>
    <n v="113.875"/>
    <n v="27.084852430555557"/>
    <n v="325.01822916666669"/>
    <s v="RELEASED"/>
    <s v="MATCHES"/>
    <x v="69"/>
    <x v="0"/>
  </r>
  <r>
    <x v="9"/>
    <n v="2"/>
    <n v="8"/>
    <n v="124"/>
    <s v="1116L-008-124"/>
    <s v="1116UA21110"/>
    <s v="WT-02.1"/>
    <s v="East"/>
    <n v="36"/>
    <n v="204"/>
    <s v="WT-02.1, REC., SBX-L, COPING, TYP."/>
    <s v="Rec."/>
    <s v="SBX-L"/>
    <s v="Infill 2"/>
    <n v="0.875"/>
    <n v="0.875"/>
    <n v="0.9375"/>
    <n v="3.6875"/>
    <n v="116"/>
    <n v="2.1"/>
    <s v="GL-02Z"/>
    <n v="10"/>
    <s v="TO-1116GLZ02-10-2083"/>
    <n v="34.25"/>
    <m/>
    <m/>
    <n v="83.375"/>
    <n v="19.830512152777779"/>
    <n v="237.96614583333334"/>
    <s v="RELEASED"/>
    <s v="MATCHES"/>
    <x v="77"/>
    <x v="0"/>
  </r>
  <r>
    <x v="10"/>
    <n v="2"/>
    <n v="8"/>
    <n v="125"/>
    <s v="1116L-008-125"/>
    <s v="1116UA11040"/>
    <s v="WT-01.1"/>
    <s v="East"/>
    <n v="100"/>
    <n v="204"/>
    <s v="WT-01.1, REC., VISION, COPING, TYP."/>
    <s v="Rec."/>
    <s v="Vision"/>
    <s v="Infill 1"/>
    <n v="0.875"/>
    <n v="0.875"/>
    <n v="1.1875"/>
    <n v="0.9375"/>
    <n v="88"/>
    <s v="N/A"/>
    <s v="GL-01Z"/>
    <n v="10"/>
    <s v="TO-1116GLZ01-10-7869"/>
    <n v="98.25"/>
    <m/>
    <m/>
    <n v="113.875"/>
    <n v="77.695963541666671"/>
    <n v="932.3515625"/>
    <s v="RELEASED"/>
    <s v="MATCHES"/>
    <x v="68"/>
    <x v="1"/>
  </r>
  <r>
    <x v="10"/>
    <n v="2"/>
    <n v="8"/>
    <n v="125"/>
    <s v="1116L-008-125"/>
    <s v="1116UA11040"/>
    <s v="WT-01.1"/>
    <s v="East"/>
    <n v="100"/>
    <n v="204"/>
    <s v="WT-01.1, REC., VISION, COPING, TYP."/>
    <s v="Rec."/>
    <s v="Vision"/>
    <s v="Infill 2"/>
    <n v="0.875"/>
    <n v="0.875"/>
    <n v="0.9375"/>
    <n v="3.6875"/>
    <n v="116"/>
    <n v="2.1"/>
    <s v="GL-02Z"/>
    <n v="10"/>
    <s v="TO-1116GLZ02-10-5788"/>
    <n v="98.25"/>
    <m/>
    <m/>
    <n v="83.375"/>
    <n v="56.886067708333336"/>
    <n v="682.6328125"/>
    <s v="RELEASED"/>
    <s v="MATCHES"/>
    <x v="76"/>
    <x v="1"/>
  </r>
  <r>
    <x v="9"/>
    <n v="2"/>
    <n v="8"/>
    <n v="126"/>
    <s v="1116L-008-126"/>
    <s v="1116UA21111"/>
    <s v="WT-02.1"/>
    <s v="East"/>
    <n v="36"/>
    <n v="204"/>
    <s v="WT-02.1, REC., SBX-R, COPING, TYP."/>
    <s v="Rec."/>
    <s v="SBX-R"/>
    <s v="Infill 1"/>
    <n v="0.875"/>
    <n v="0.875"/>
    <n v="1.1875"/>
    <n v="0.9375"/>
    <n v="88"/>
    <s v="N/A"/>
    <s v="GL-07T"/>
    <n v="10"/>
    <s v="TO-1116GLT07-10-2708"/>
    <n v="34.25"/>
    <m/>
    <m/>
    <n v="113.875"/>
    <n v="27.084852430555557"/>
    <n v="325.01822916666669"/>
    <s v="RELEASED"/>
    <s v="MATCHES"/>
    <x v="69"/>
    <x v="0"/>
  </r>
  <r>
    <x v="9"/>
    <n v="2"/>
    <n v="8"/>
    <n v="126"/>
    <s v="1116L-008-126"/>
    <s v="1116UA21111"/>
    <s v="WT-02.1"/>
    <s v="East"/>
    <n v="36"/>
    <n v="204"/>
    <s v="WT-02.1, REC., SBX-R, COPING, TYP."/>
    <s v="Rec."/>
    <s v="SBX-R"/>
    <s v="Infill 2"/>
    <n v="0.875"/>
    <n v="0.875"/>
    <n v="0.9375"/>
    <n v="3.6875"/>
    <n v="116"/>
    <n v="2.1"/>
    <s v="GL-02Z"/>
    <n v="10"/>
    <s v="TO-1116GLZ02-10-2083"/>
    <n v="34.25"/>
    <m/>
    <m/>
    <n v="83.375"/>
    <n v="19.830512152777779"/>
    <n v="237.96614583333334"/>
    <s v="RELEASED"/>
    <s v="MATCHES"/>
    <x v="77"/>
    <x v="0"/>
  </r>
  <r>
    <x v="10"/>
    <n v="2"/>
    <n v="8"/>
    <n v="127"/>
    <s v="1116L-008-127"/>
    <s v="1116UA11042"/>
    <s v="WT-01.1"/>
    <s v="East"/>
    <n v="68"/>
    <n v="204"/>
    <s v="WT-01.1, REC., VISION, COPING, TYP."/>
    <s v="Rec."/>
    <s v="Vision"/>
    <s v="Infill 1"/>
    <n v="0.875"/>
    <n v="0.875"/>
    <n v="1.1875"/>
    <n v="0.9375"/>
    <n v="88"/>
    <s v="N/A"/>
    <s v="GL-01Z"/>
    <n v="10"/>
    <s v="TO-1116GLZ01-10-5239"/>
    <n v="66.25"/>
    <m/>
    <m/>
    <n v="113.875"/>
    <n v="52.390407986111114"/>
    <n v="628.68489583333337"/>
    <s v="RELEASED"/>
    <s v="MATCHES"/>
    <x v="73"/>
    <x v="1"/>
  </r>
  <r>
    <x v="10"/>
    <n v="2"/>
    <n v="8"/>
    <n v="127"/>
    <s v="1116L-008-127"/>
    <s v="1116UA11042"/>
    <s v="WT-01.1"/>
    <s v="East"/>
    <n v="68"/>
    <n v="204"/>
    <s v="WT-01.1, REC., VISION, COPING, TYP."/>
    <s v="Rec."/>
    <s v="Vision"/>
    <s v="Infill 2"/>
    <n v="0.875"/>
    <n v="0.875"/>
    <n v="0.9375"/>
    <n v="3.6875"/>
    <n v="116"/>
    <n v="2.1"/>
    <s v="GL-02Z"/>
    <n v="10"/>
    <s v="TO-1116GLZ02-10-3835"/>
    <n v="66.25"/>
    <m/>
    <m/>
    <n v="83.375"/>
    <n v="38.358289930555557"/>
    <n v="460.29947916666669"/>
    <s v="RELEASED"/>
    <s v="MATCHES"/>
    <x v="78"/>
    <x v="0"/>
  </r>
  <r>
    <x v="1"/>
    <n v="2"/>
    <n v="8"/>
    <n v="128"/>
    <s v="1116L-008-128"/>
    <s v="1116UA31023"/>
    <s v="WT-03.1"/>
    <s v="Southeast"/>
    <n v="72.254499999999993"/>
    <n v="204"/>
    <s v="WT-03.1, CURVED, VISION, COPING,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128"/>
    <s v="1116L-008-128"/>
    <s v="1116UA31023"/>
    <s v="WT-03.1"/>
    <s v="Southeast"/>
    <n v="72.254499999999993"/>
    <n v="204"/>
    <s v="WT-03.1, CURVED, VISION, COPING, TYP."/>
    <s v="Curved"/>
    <s v="Vision"/>
    <s v="Infill 2"/>
    <n v="0.92925000000000002"/>
    <n v="0.92925000000000002"/>
    <n v="0.9375"/>
    <n v="3.6875"/>
    <n v="116"/>
    <n v="2.1"/>
    <s v="GL-05Z"/>
    <n v="30"/>
    <s v="TO-1116GLZ05-30-4175"/>
    <m/>
    <n v="70.395999999999987"/>
    <n v="138"/>
    <n v="83.375"/>
    <n v="40.758795138888878"/>
    <n v="489.10554166666657"/>
    <s v="RELEASED"/>
    <s v="MATCHES"/>
    <x v="80"/>
    <x v="0"/>
  </r>
  <r>
    <x v="1"/>
    <n v="2"/>
    <n v="8"/>
    <n v="129"/>
    <s v="1116L-008-129"/>
    <s v="1116UA31023"/>
    <s v="WT-03.1"/>
    <s v="Southeast"/>
    <n v="72.260900000000007"/>
    <n v="204"/>
    <s v="WT-03.1, CURVED, VISION, COPING, TYP."/>
    <s v="Curved"/>
    <s v="Vision"/>
    <s v="Infill 1"/>
    <n v="0.93245"/>
    <n v="0.93245"/>
    <n v="1.1875"/>
    <n v="0.9375"/>
    <n v="88"/>
    <s v="N/A"/>
    <s v="GL-04Z"/>
    <n v="30"/>
    <s v="TO-1116GLZ04-30-5666"/>
    <m/>
    <n v="70.396000000000001"/>
    <n v="138"/>
    <n v="113.875"/>
    <n v="55.669059027777777"/>
    <n v="668.02870833333327"/>
    <s v="RELEASED"/>
    <s v="MATCHES"/>
    <x v="66"/>
    <x v="0"/>
  </r>
  <r>
    <x v="1"/>
    <n v="2"/>
    <n v="8"/>
    <n v="129"/>
    <s v="1116L-008-129"/>
    <s v="1116UA31023"/>
    <s v="WT-03.1"/>
    <s v="Southeast"/>
    <n v="72.260900000000007"/>
    <n v="204"/>
    <s v="WT-03.1, CURVED, VISION, COPING, TYP."/>
    <s v="Curved"/>
    <s v="Vision"/>
    <s v="Infill 2"/>
    <n v="0.93245"/>
    <n v="0.93245"/>
    <n v="0.9375"/>
    <n v="3.6875"/>
    <n v="116"/>
    <n v="2.1"/>
    <s v="GL-05Z"/>
    <n v="30"/>
    <s v="TO-1116GLZ05-30-4175"/>
    <m/>
    <n v="70.396000000000001"/>
    <n v="138"/>
    <n v="83.375"/>
    <n v="40.758795138888885"/>
    <n v="489.10554166666662"/>
    <s v="RELEASED"/>
    <s v="MATCHES"/>
    <x v="80"/>
    <x v="0"/>
  </r>
  <r>
    <x v="1"/>
    <n v="2"/>
    <n v="8"/>
    <n v="130"/>
    <s v="1116L-008-130"/>
    <s v="1116UA31023"/>
    <s v="WT-03.1"/>
    <s v="Southeast"/>
    <n v="72.254499999999993"/>
    <n v="204"/>
    <s v="WT-03.1, CURVED, VISION, COPING,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130"/>
    <s v="1116L-008-130"/>
    <s v="1116UA31023"/>
    <s v="WT-03.1"/>
    <s v="Southeast"/>
    <n v="72.254499999999993"/>
    <n v="204"/>
    <s v="WT-03.1, CURVED, VISION, COPING, TYP."/>
    <s v="Curved"/>
    <s v="Vision"/>
    <s v="Infill 2"/>
    <n v="0.92925000000000002"/>
    <n v="0.92925000000000002"/>
    <n v="0.9375"/>
    <n v="3.6875"/>
    <n v="116"/>
    <n v="2.1"/>
    <s v="GL-05Z"/>
    <n v="30"/>
    <s v="TO-1116GLZ05-30-4175"/>
    <m/>
    <n v="70.395999999999987"/>
    <n v="138"/>
    <n v="83.375"/>
    <n v="40.758795138888878"/>
    <n v="489.10554166666657"/>
    <s v="RELEASED"/>
    <s v="MATCHES"/>
    <x v="80"/>
    <x v="0"/>
  </r>
  <r>
    <x v="10"/>
    <n v="2"/>
    <n v="8"/>
    <n v="131"/>
    <s v="1116L-008-131"/>
    <s v="1116UA11043"/>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31"/>
    <s v="1116L-008-131"/>
    <s v="1116UA11043"/>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32"/>
    <s v="1116L-008-132"/>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32"/>
    <s v="1116L-008-132"/>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33"/>
    <s v="1116L-008-133"/>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33"/>
    <s v="1116L-008-133"/>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34"/>
    <s v="1116L-008-134"/>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34"/>
    <s v="1116L-008-134"/>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35"/>
    <s v="1116L-008-135"/>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35"/>
    <s v="1116L-008-135"/>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36"/>
    <s v="1116L-008-136"/>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36"/>
    <s v="1116L-008-136"/>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37"/>
    <s v="1116L-008-137"/>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37"/>
    <s v="1116L-008-137"/>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38"/>
    <s v="1116L-008-138"/>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38"/>
    <s v="1116L-008-138"/>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39"/>
    <s v="1116L-008-139"/>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39"/>
    <s v="1116L-008-139"/>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40"/>
    <s v="1116L-008-140"/>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40"/>
    <s v="1116L-008-140"/>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41"/>
    <s v="1116L-008-141"/>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1"/>
    <s v="1116L-008-141"/>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42"/>
    <s v="1116L-008-142"/>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42"/>
    <s v="1116L-008-142"/>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43"/>
    <s v="1116L-008-143"/>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3"/>
    <s v="1116L-008-143"/>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44"/>
    <s v="1116L-008-144"/>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44"/>
    <s v="1116L-008-144"/>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45"/>
    <s v="1116L-008-145"/>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45"/>
    <s v="1116L-008-145"/>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46"/>
    <s v="1116L-008-146"/>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46"/>
    <s v="1116L-008-146"/>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47"/>
    <s v="1116L-008-147"/>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7"/>
    <s v="1116L-008-147"/>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48"/>
    <s v="1116L-008-148"/>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48"/>
    <s v="1116L-008-148"/>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49"/>
    <s v="1116L-008-149"/>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9"/>
    <s v="1116L-008-149"/>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50"/>
    <s v="1116L-008-150"/>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50"/>
    <s v="1116L-008-150"/>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51"/>
    <s v="1116L-008-151"/>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51"/>
    <s v="1116L-008-151"/>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52"/>
    <s v="1116L-008-152"/>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52"/>
    <s v="1116L-008-152"/>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53"/>
    <s v="1116L-008-153"/>
    <s v="1116UA11044"/>
    <s v="WT-01.1"/>
    <s v="South"/>
    <n v="100"/>
    <n v="204"/>
    <s v="WT-01.1, REC., VISION, TRANSITION COPING, TYP."/>
    <s v="Rec."/>
    <s v="Vision"/>
    <s v="Infill 1"/>
    <n v="0.875"/>
    <n v="0.875"/>
    <n v="1.1875"/>
    <n v="0.9375"/>
    <n v="88"/>
    <s v="N/A"/>
    <s v="GL-01Z"/>
    <n v="10"/>
    <s v="TO-1116GLZ01-10-7869"/>
    <n v="98.25"/>
    <m/>
    <m/>
    <n v="113.875"/>
    <n v="77.695963541666671"/>
    <n v="932.3515625"/>
    <s v="RELEASED"/>
    <s v="MATCHES"/>
    <x v="68"/>
    <x v="1"/>
  </r>
  <r>
    <x v="10"/>
    <n v="2"/>
    <n v="8"/>
    <n v="153"/>
    <s v="1116L-008-153"/>
    <s v="1116UA11044"/>
    <s v="WT-01.1"/>
    <s v="South"/>
    <n v="100"/>
    <n v="204"/>
    <s v="WT-01.1, REC., VISION, TRANSITION COPING, TYP."/>
    <s v="Rec."/>
    <s v="Vision"/>
    <s v="Infill 2"/>
    <n v="0.875"/>
    <n v="0.875"/>
    <n v="0.9375"/>
    <n v="3.6875"/>
    <n v="116"/>
    <n v="2.1"/>
    <s v="GL-02Z"/>
    <n v="10"/>
    <s v="TO-1116GLZ02-10-5788"/>
    <n v="98.25"/>
    <m/>
    <m/>
    <n v="83.375"/>
    <n v="56.886067708333336"/>
    <n v="682.6328125"/>
    <s v="RELEASED"/>
    <s v="MATCHES"/>
    <x v="76"/>
    <x v="1"/>
  </r>
  <r>
    <x v="9"/>
    <n v="2"/>
    <n v="8"/>
    <n v="154"/>
    <s v="1116L-008-154"/>
    <s v="1116UA51007"/>
    <s v="WT-05.1"/>
    <s v="South"/>
    <n v="36"/>
    <n v="204"/>
    <s v="WT-05.1, REC., SBX-R, TRANSITION COPING, TYP."/>
    <s v="Rec."/>
    <s v="SBX-R"/>
    <s v="Infill 1"/>
    <n v="0.875"/>
    <n v="0.875"/>
    <n v="1.1875"/>
    <n v="0.9375"/>
    <n v="88"/>
    <s v="N/A"/>
    <s v="GL-07T"/>
    <n v="10"/>
    <s v="TO-1116GLT07-10-2708"/>
    <n v="34.25"/>
    <m/>
    <m/>
    <n v="113.875"/>
    <n v="27.084852430555557"/>
    <n v="325.01822916666669"/>
    <s v="RELEASED"/>
    <s v="MATCHES"/>
    <x v="69"/>
    <x v="0"/>
  </r>
  <r>
    <x v="9"/>
    <n v="2"/>
    <n v="8"/>
    <n v="154"/>
    <s v="1116L-008-154"/>
    <s v="1116UA51007"/>
    <s v="WT-05.1"/>
    <s v="South"/>
    <n v="36"/>
    <n v="204"/>
    <s v="WT-05.1, REC., SBX-R, TRANSITION COPING, TYP."/>
    <s v="Rec."/>
    <s v="SBX-R"/>
    <s v="Infill 2"/>
    <n v="0.875"/>
    <n v="0.875"/>
    <n v="0.9375"/>
    <n v="3.6875"/>
    <n v="116"/>
    <n v="2.1"/>
    <s v="GL-02Z"/>
    <n v="10"/>
    <s v="TO-1116GLZ02-10-2083"/>
    <n v="34.25"/>
    <m/>
    <m/>
    <n v="83.375"/>
    <n v="19.830512152777779"/>
    <n v="237.96614583333334"/>
    <s v="RELEASED"/>
    <s v="MATCHES"/>
    <x v="77"/>
    <x v="0"/>
  </r>
  <r>
    <x v="10"/>
    <n v="2"/>
    <n v="8"/>
    <n v="155"/>
    <s v="1116L-008-155"/>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55"/>
    <s v="1116L-008-155"/>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56"/>
    <s v="1116L-008-156"/>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56"/>
    <s v="1116L-008-156"/>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57"/>
    <s v="1116L-008-157"/>
    <s v="1116UA12001"/>
    <s v="WT-01.2"/>
    <s v="South"/>
    <n v="100"/>
    <n v="204"/>
    <s v="WT-01.2, REC., SBX, TYP."/>
    <s v="Rec."/>
    <s v="SBX"/>
    <s v="Infill 1"/>
    <n v="0.875"/>
    <n v="0.875"/>
    <n v="1.1875"/>
    <n v="0.9375"/>
    <n v="88"/>
    <s v="N/A"/>
    <s v="GL-01T"/>
    <n v="10"/>
    <s v="TO-1116GLT01-10-7869"/>
    <n v="98.25"/>
    <m/>
    <m/>
    <n v="113.875"/>
    <n v="77.695963541666671"/>
    <n v="932.3515625"/>
    <s v="RELEASED"/>
    <s v="MATCHES"/>
    <x v="70"/>
    <x v="1"/>
  </r>
  <r>
    <x v="10"/>
    <n v="2"/>
    <n v="8"/>
    <n v="157"/>
    <s v="1116L-008-157"/>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9"/>
    <n v="2"/>
    <n v="8"/>
    <n v="158"/>
    <s v="1116L-008-158"/>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58"/>
    <s v="1116L-008-158"/>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59"/>
    <s v="1116L-008-159"/>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59"/>
    <s v="1116L-008-159"/>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0"/>
    <s v="1116L-008-160"/>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60"/>
    <s v="1116L-008-160"/>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61"/>
    <s v="1116L-008-161"/>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61"/>
    <s v="1116L-008-161"/>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2"/>
    <s v="1116L-008-162"/>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62"/>
    <s v="1116L-008-162"/>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63"/>
    <s v="1116L-008-163"/>
    <s v="1116UA12001"/>
    <s v="WT-01.2"/>
    <s v="South"/>
    <n v="100"/>
    <n v="204"/>
    <s v="WT-01.2, REC., SBX, TYP."/>
    <s v="Rec."/>
    <s v="SBX"/>
    <s v="Infill 1"/>
    <n v="0.875"/>
    <n v="0.875"/>
    <n v="1.1875"/>
    <n v="0.9375"/>
    <n v="88"/>
    <s v="N/A"/>
    <s v="GL-01T"/>
    <n v="10"/>
    <s v="TO-1116GLT01-10-7869"/>
    <n v="98.25"/>
    <m/>
    <m/>
    <n v="113.875"/>
    <n v="77.695963541666671"/>
    <n v="932.3515625"/>
    <s v="RELEASED"/>
    <s v="MATCHES"/>
    <x v="70"/>
    <x v="1"/>
  </r>
  <r>
    <x v="10"/>
    <n v="2"/>
    <n v="8"/>
    <n v="163"/>
    <s v="1116L-008-163"/>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9"/>
    <n v="2"/>
    <n v="8"/>
    <n v="164"/>
    <s v="1116L-008-164"/>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64"/>
    <s v="1116L-008-164"/>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65"/>
    <s v="1116L-008-165"/>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65"/>
    <s v="1116L-008-165"/>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6"/>
    <s v="1116L-008-166"/>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66"/>
    <s v="1116L-008-166"/>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67"/>
    <s v="1116L-008-167"/>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67"/>
    <s v="1116L-008-167"/>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8"/>
    <s v="1116L-008-168"/>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68"/>
    <s v="1116L-008-168"/>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69"/>
    <s v="1116L-008-169"/>
    <s v="1116UA12001"/>
    <s v="WT-01.2"/>
    <s v="South"/>
    <n v="100"/>
    <n v="204"/>
    <s v="WT-01.2, REC., SBX, TYP."/>
    <s v="Rec."/>
    <s v="SBX"/>
    <s v="Infill 1"/>
    <n v="0.875"/>
    <n v="0.875"/>
    <n v="1.1875"/>
    <n v="0.9375"/>
    <n v="88"/>
    <s v="N/A"/>
    <s v="GL-01T"/>
    <n v="10"/>
    <s v="TO-1116GLT01-10-7869"/>
    <n v="98.25"/>
    <m/>
    <m/>
    <n v="113.875"/>
    <n v="77.695963541666671"/>
    <n v="932.3515625"/>
    <s v="RELEASED"/>
    <s v="MATCHES"/>
    <x v="70"/>
    <x v="1"/>
  </r>
  <r>
    <x v="10"/>
    <n v="2"/>
    <n v="8"/>
    <n v="169"/>
    <s v="1116L-008-169"/>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9"/>
    <n v="2"/>
    <n v="8"/>
    <n v="170"/>
    <s v="1116L-008-170"/>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70"/>
    <s v="1116L-008-170"/>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71"/>
    <s v="1116L-008-171"/>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71"/>
    <s v="1116L-008-171"/>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72"/>
    <s v="1116L-008-172"/>
    <s v="1116UA21098"/>
    <s v="WT-02.1"/>
    <s v="South"/>
    <n v="36.125"/>
    <n v="204"/>
    <s v="WT-02.1, REC., SBX-L, HEAVY, TYP."/>
    <s v="Rec."/>
    <s v="SBX-L"/>
    <s v="Infill 1"/>
    <n v="1"/>
    <n v="0.875"/>
    <n v="1.1875"/>
    <n v="0.9375"/>
    <n v="88"/>
    <s v="N/A"/>
    <s v="GL-07T"/>
    <n v="10"/>
    <s v="TO-1116GLT07-10-2708"/>
    <n v="34.25"/>
    <m/>
    <m/>
    <n v="113.875"/>
    <n v="27.084852430555557"/>
    <n v="325.01822916666669"/>
    <s v="RELEASED"/>
    <s v="MATCHES"/>
    <x v="69"/>
    <x v="0"/>
  </r>
  <r>
    <x v="9"/>
    <n v="2"/>
    <n v="8"/>
    <n v="172"/>
    <s v="1116L-008-172"/>
    <s v="1116UA21098"/>
    <s v="WT-02.1"/>
    <s v="South"/>
    <n v="36.125"/>
    <n v="204"/>
    <s v="WT-02.1, REC., SBX-L, HEAVY, TYP."/>
    <s v="Rec."/>
    <s v="SBX-L"/>
    <s v="Infill 2"/>
    <n v="1"/>
    <n v="0.875"/>
    <n v="0.9375"/>
    <n v="1.1875"/>
    <n v="116"/>
    <n v="2.2000000000000002"/>
    <s v="GL-02Z"/>
    <n v="10"/>
    <s v="TO-1116GLZ02-10-2042"/>
    <n v="34.25"/>
    <m/>
    <m/>
    <n v="85.875"/>
    <n v="20.425130208333332"/>
    <n v="245.1015625"/>
    <s v="RELEASED"/>
    <s v="MATCHES"/>
    <x v="57"/>
    <x v="1"/>
  </r>
  <r>
    <x v="11"/>
    <n v="1"/>
    <n v="9"/>
    <n v="1"/>
    <s v="1116L-009-001"/>
    <s v="1116UA33001"/>
    <s v="WT-03.3"/>
    <s v="Southwest"/>
    <n v="90.544600000000003"/>
    <n v="204"/>
    <s v="WT-03.3, CURVED, VISION, HEAVY, HEAVY, TOP LIGHTING"/>
    <s v="Curved"/>
    <s v="Vision"/>
    <s v="UCS GL1"/>
    <n v="0.92379999999999995"/>
    <n v="0.92379999999999995"/>
    <n v="1.1875"/>
    <n v="0.9375"/>
    <n v="88"/>
    <s v="N/A"/>
    <s v="GL-04Z"/>
    <n v="30"/>
    <s v="TO-1116GLZ04-30-7014"/>
    <m/>
    <n v="88.697000000000003"/>
    <n v="192.5"/>
    <n v="113.875"/>
    <n v="70.141464409722232"/>
    <n v="841.691961599514"/>
    <s v="RELEASED"/>
    <s v="MATCHES"/>
    <x v="71"/>
    <x v="0"/>
  </r>
  <r>
    <x v="11"/>
    <n v="1"/>
    <n v="9"/>
    <n v="1"/>
    <s v="1116L-009-001"/>
    <s v="1116UA33001"/>
    <s v="WT-03.3"/>
    <s v="Southwest"/>
    <n v="90.544600000000003"/>
    <n v="204"/>
    <s v="WT-03.3, CURVED, VISION, HEAVY, HEAVY, TOP LIGHTING"/>
    <s v="Curved"/>
    <s v="Vision"/>
    <s v="UCS GL2"/>
    <n v="0.92379999999999995"/>
    <n v="0.92379999999999995"/>
    <n v="0.9375"/>
    <n v="1.1875"/>
    <n v="116"/>
    <n v="2.2000000000000002"/>
    <s v="GL-05B"/>
    <n v="30"/>
    <s v="TO-1116GLB05-30-5389"/>
    <m/>
    <n v="88.697000000000003"/>
    <n v="192.5"/>
    <n v="85.875"/>
    <n v="52.894825520833336"/>
    <n v="634.73790625000004"/>
    <s v="RELEASED"/>
    <s v="MATCHES"/>
    <x v="55"/>
    <x v="0"/>
  </r>
  <r>
    <x v="11"/>
    <n v="1"/>
    <n v="9"/>
    <n v="2"/>
    <s v="1116L-009-002"/>
    <s v="1116UA33002"/>
    <s v="WT-03.3"/>
    <s v="Southwest"/>
    <n v="90.508499999999998"/>
    <n v="204"/>
    <s v="WT-03.3, CURVED, VISION, HEAVY, HEAVY, ISA-R, TOP LIGHTING"/>
    <s v="Curved"/>
    <s v="Vision"/>
    <s v="UCS GL1"/>
    <n v="0.90575000000000006"/>
    <n v="0.90575000000000006"/>
    <n v="1.1875"/>
    <n v="0.9375"/>
    <n v="88"/>
    <s v="N/A"/>
    <s v="GL-04Z"/>
    <n v="30"/>
    <s v="TO-1116GLZ04-30-7014"/>
    <m/>
    <n v="88.697000000000003"/>
    <n v="192.5"/>
    <n v="113.875"/>
    <n v="70.141464409722232"/>
    <n v="841.691961599514"/>
    <s v="RELEASED"/>
    <s v="MATCHES"/>
    <x v="71"/>
    <x v="0"/>
  </r>
  <r>
    <x v="11"/>
    <n v="1"/>
    <n v="9"/>
    <n v="2"/>
    <s v="1116L-009-002"/>
    <s v="1116UA33002"/>
    <s v="WT-03.3"/>
    <s v="Southwest"/>
    <n v="90.508499999999998"/>
    <n v="204"/>
    <s v="WT-03.3, CURVED, VISION, HEAVY, HEAVY, ISA-R, TOP LIGHTING"/>
    <s v="Curved"/>
    <s v="Vision"/>
    <s v="UCS GL2"/>
    <n v="0.90575000000000006"/>
    <n v="0.90575000000000006"/>
    <n v="0.9375"/>
    <n v="1.1875"/>
    <n v="116"/>
    <n v="2.2000000000000002"/>
    <s v="GL-05B"/>
    <n v="30"/>
    <s v="TO-1116GLB05-30-5389"/>
    <m/>
    <n v="88.697000000000003"/>
    <n v="192.5"/>
    <n v="85.875"/>
    <n v="52.894825520833336"/>
    <n v="634.73790625000004"/>
    <s v="RELEASED"/>
    <s v="MATCHES"/>
    <x v="55"/>
    <x v="0"/>
  </r>
  <r>
    <x v="11"/>
    <n v="1"/>
    <n v="9"/>
    <n v="3"/>
    <s v="1116L-009-003"/>
    <s v="1116UA33003"/>
    <s v="WT-03.3"/>
    <s v="Southwest"/>
    <n v="90.522000000000006"/>
    <n v="204"/>
    <s v="WT-03.3, CURVED, VISION, HEAVY, ISA-R, TOP LIGHTING"/>
    <s v="Curved"/>
    <s v="Vision"/>
    <s v="UCS GL1"/>
    <n v="0.91249999999999998"/>
    <n v="0.91249999999999998"/>
    <n v="1.1875"/>
    <n v="0.9375"/>
    <n v="88"/>
    <s v="N/A"/>
    <s v="GL-04Z"/>
    <n v="30"/>
    <s v="TO-1116GLZ04-30-7014"/>
    <m/>
    <n v="88.697000000000003"/>
    <n v="192.5"/>
    <n v="113.875"/>
    <n v="70.141464409722232"/>
    <n v="841.691961599514"/>
    <s v="RELEASED"/>
    <s v="MATCHES"/>
    <x v="71"/>
    <x v="0"/>
  </r>
  <r>
    <x v="11"/>
    <n v="1"/>
    <n v="9"/>
    <n v="3"/>
    <s v="1116L-009-003"/>
    <s v="1116UA33003"/>
    <s v="WT-03.3"/>
    <s v="Southwest"/>
    <n v="90.522000000000006"/>
    <n v="204"/>
    <s v="WT-03.3, CURVED, VISION, HEAVY, ISA-R, TOP LIGHTING"/>
    <s v="Curved"/>
    <s v="Vision"/>
    <s v="UCS GL2"/>
    <n v="0.91249999999999998"/>
    <n v="0.91249999999999998"/>
    <n v="0.9375"/>
    <n v="1.1875"/>
    <n v="116"/>
    <n v="2.2000000000000002"/>
    <s v="GL-05B"/>
    <n v="30"/>
    <s v="TO-1116GLB05-30-5389"/>
    <m/>
    <n v="88.697000000000003"/>
    <n v="192.5"/>
    <n v="85.875"/>
    <n v="52.894825520833336"/>
    <n v="634.73790625000004"/>
    <s v="RELEASED"/>
    <s v="MATCHES"/>
    <x v="55"/>
    <x v="0"/>
  </r>
  <r>
    <x v="12"/>
    <n v="1"/>
    <n v="9"/>
    <n v="4"/>
    <s v="1116L-009-004"/>
    <s v="1116UA21001"/>
    <s v="WT-02.1"/>
    <s v="West"/>
    <n v="36"/>
    <n v="204"/>
    <s v="WT-02.1, REC., SBX-L, ISA-L"/>
    <s v="Rec."/>
    <s v="SBX-L"/>
    <s v="UCS GL1"/>
    <n v="0.875"/>
    <n v="0.875"/>
    <n v="1.1875"/>
    <n v="0.9375"/>
    <n v="88"/>
    <s v="N/A"/>
    <s v="GL-07T"/>
    <n v="10"/>
    <s v="TO-1116GLT07-10-2708"/>
    <n v="34.25"/>
    <m/>
    <m/>
    <n v="113.875"/>
    <n v="27.084852430555557"/>
    <n v="325.01822916666669"/>
    <s v="RELEASED"/>
    <s v="MATCHES"/>
    <x v="69"/>
    <x v="0"/>
  </r>
  <r>
    <x v="12"/>
    <n v="1"/>
    <n v="9"/>
    <n v="4"/>
    <s v="1116L-009-004"/>
    <s v="1116UA21001"/>
    <s v="WT-02.1"/>
    <s v="West"/>
    <n v="36"/>
    <n v="204"/>
    <s v="WT-02.1, REC., SBX-L, ISA-L"/>
    <s v="Rec."/>
    <s v="SBX-L"/>
    <s v="UCS GL2"/>
    <n v="0.875"/>
    <n v="0.875"/>
    <n v="0.9375"/>
    <n v="1.1875"/>
    <n v="116"/>
    <n v="2.2000000000000002"/>
    <s v="GL-02Z"/>
    <n v="10"/>
    <s v="TO-1116GLZ02-10-2042"/>
    <n v="34.25"/>
    <m/>
    <m/>
    <n v="85.875"/>
    <n v="20.425130208333332"/>
    <n v="245.1015625"/>
    <s v="RELEASED"/>
    <s v="MATCHES"/>
    <x v="57"/>
    <x v="1"/>
  </r>
  <r>
    <x v="13"/>
    <n v="1"/>
    <n v="9"/>
    <n v="5"/>
    <s v="1116L-009-005"/>
    <s v="1116UA11001"/>
    <s v="WT-01.1"/>
    <s v="West"/>
    <n v="100"/>
    <n v="204"/>
    <s v="WT-01.1, REC., VISION, TYP."/>
    <s v="Rec."/>
    <s v="Vision"/>
    <s v="UCS GL1"/>
    <n v="0.875"/>
    <n v="0.875"/>
    <n v="1.1875"/>
    <n v="0.9375"/>
    <n v="88"/>
    <s v="N/A"/>
    <s v="GL-01Z"/>
    <n v="10"/>
    <s v="TO-1116GLZ01-10-7869"/>
    <n v="98.25"/>
    <m/>
    <m/>
    <n v="113.875"/>
    <n v="77.695963541666671"/>
    <n v="932.3515625"/>
    <s v="RELEASED"/>
    <s v="MATCHES"/>
    <x v="68"/>
    <x v="1"/>
  </r>
  <r>
    <x v="13"/>
    <n v="1"/>
    <n v="9"/>
    <n v="5"/>
    <s v="1116L-009-005"/>
    <s v="1116UA11001"/>
    <s v="WT-01.1"/>
    <s v="West"/>
    <n v="100"/>
    <n v="204"/>
    <s v="WT-01.1, REC., VISION, TYP."/>
    <s v="Rec."/>
    <s v="Vision"/>
    <s v="UCS GL2"/>
    <n v="0.875"/>
    <n v="0.875"/>
    <n v="0.9375"/>
    <n v="1.1875"/>
    <n v="116"/>
    <n v="2.2000000000000002"/>
    <s v="GL-02Z"/>
    <n v="10"/>
    <s v="TO-1116GLZ02-10-5959"/>
    <n v="98.25"/>
    <m/>
    <m/>
    <n v="85.875"/>
    <n v="58.591796875"/>
    <n v="703.1015625"/>
    <s v="RELEASED"/>
    <s v="MATCHES"/>
    <x v="59"/>
    <x v="1"/>
  </r>
  <r>
    <x v="12"/>
    <n v="1"/>
    <n v="9"/>
    <n v="6"/>
    <s v="1116L-009-006"/>
    <s v="1116UA21002"/>
    <s v="WT-02.1"/>
    <s v="West"/>
    <n v="36"/>
    <n v="204"/>
    <s v="WT-02.1, REC., SBX-R, ISA-2X"/>
    <s v="Rec."/>
    <s v="SBX-R"/>
    <s v="UCS GL1"/>
    <n v="0.875"/>
    <n v="0.875"/>
    <n v="1.1875"/>
    <n v="0.9375"/>
    <n v="88"/>
    <s v="N/A"/>
    <s v="GL-07T"/>
    <n v="10"/>
    <s v="TO-1116GLT07-10-2708"/>
    <n v="34.25"/>
    <m/>
    <m/>
    <n v="113.875"/>
    <n v="27.084852430555557"/>
    <n v="325.01822916666669"/>
    <s v="RELEASED"/>
    <s v="MATCHES"/>
    <x v="69"/>
    <x v="0"/>
  </r>
  <r>
    <x v="12"/>
    <n v="1"/>
    <n v="9"/>
    <n v="6"/>
    <s v="1116L-009-006"/>
    <s v="1116UA21002"/>
    <s v="WT-02.1"/>
    <s v="West"/>
    <n v="36"/>
    <n v="204"/>
    <s v="WT-02.1, REC., SBX-R, ISA-2X"/>
    <s v="Rec."/>
    <s v="SBX-R"/>
    <s v="UCS GL2"/>
    <n v="0.875"/>
    <n v="0.875"/>
    <n v="0.9375"/>
    <n v="1.1875"/>
    <n v="116"/>
    <n v="2.2000000000000002"/>
    <s v="GL-02Z"/>
    <n v="10"/>
    <s v="TO-1116GLZ02-10-2042"/>
    <n v="34.25"/>
    <m/>
    <m/>
    <n v="85.875"/>
    <n v="20.425130208333332"/>
    <n v="245.1015625"/>
    <s v="RELEASED"/>
    <s v="MATCHES"/>
    <x v="57"/>
    <x v="1"/>
  </r>
  <r>
    <x v="13"/>
    <n v="1"/>
    <n v="9"/>
    <n v="7"/>
    <s v="1116L-009-007"/>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7"/>
    <s v="1116L-009-007"/>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8"/>
    <s v="1116L-009-008"/>
    <s v="1116UA21003"/>
    <s v="WT-02.1"/>
    <s v="West"/>
    <n v="36"/>
    <n v="204"/>
    <s v="WT-02.1, REC., SBX-L, TYP."/>
    <s v="Rec."/>
    <s v="SBX-L"/>
    <s v="UCS GL1"/>
    <n v="0.875"/>
    <n v="0.875"/>
    <n v="1.1875"/>
    <n v="0.9375"/>
    <n v="88"/>
    <s v="N/A"/>
    <s v="GL-07T"/>
    <n v="10"/>
    <s v="TO-1116GLT07-10-2708"/>
    <n v="34.25"/>
    <m/>
    <m/>
    <n v="113.875"/>
    <n v="27.084852430555557"/>
    <n v="325.01822916666669"/>
    <s v="RELEASED"/>
    <s v="MATCHES"/>
    <x v="69"/>
    <x v="0"/>
  </r>
  <r>
    <x v="12"/>
    <n v="1"/>
    <n v="9"/>
    <n v="8"/>
    <s v="1116L-009-008"/>
    <s v="1116UA21003"/>
    <s v="WT-02.1"/>
    <s v="West"/>
    <n v="36"/>
    <n v="204"/>
    <s v="WT-02.1, REC., SBX-L, TYP."/>
    <s v="Rec."/>
    <s v="SBX-L"/>
    <s v="UCS GL2"/>
    <n v="0.875"/>
    <n v="0.875"/>
    <n v="0.9375"/>
    <n v="1.1875"/>
    <n v="116"/>
    <n v="2.2000000000000002"/>
    <s v="GL-02Z"/>
    <n v="10"/>
    <s v="TO-1116GLZ02-10-2042"/>
    <n v="34.25"/>
    <m/>
    <m/>
    <n v="85.875"/>
    <n v="20.425130208333332"/>
    <n v="245.1015625"/>
    <s v="RELEASED"/>
    <s v="MATCHES"/>
    <x v="57"/>
    <x v="1"/>
  </r>
  <r>
    <x v="13"/>
    <n v="1"/>
    <n v="9"/>
    <n v="9"/>
    <s v="1116L-009-009"/>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9"/>
    <s v="1116L-009-009"/>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10"/>
    <s v="1116L-009-010"/>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10"/>
    <s v="1116L-009-010"/>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11"/>
    <s v="1116L-009-011"/>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11"/>
    <s v="1116L-009-011"/>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2"/>
    <s v="1116L-009-012"/>
    <s v="1116UA21005"/>
    <s v="WT-02.1"/>
    <s v="West"/>
    <n v="36"/>
    <n v="204"/>
    <s v="WT-02.1, REC., SBX-L, ISA-R"/>
    <s v="Rec."/>
    <s v="SBX-L"/>
    <s v="UCS GL1"/>
    <n v="0.875"/>
    <n v="0.875"/>
    <n v="1.1875"/>
    <n v="0.9375"/>
    <n v="88"/>
    <s v="N/A"/>
    <s v="GL-07T"/>
    <n v="10"/>
    <s v="TO-1116GLT07-10-2708"/>
    <n v="34.25"/>
    <m/>
    <m/>
    <n v="113.875"/>
    <n v="27.084852430555557"/>
    <n v="325.01822916666669"/>
    <s v="RELEASED"/>
    <s v="MATCHES"/>
    <x v="69"/>
    <x v="0"/>
  </r>
  <r>
    <x v="12"/>
    <n v="1"/>
    <n v="9"/>
    <n v="12"/>
    <s v="1116L-009-012"/>
    <s v="1116UA21005"/>
    <s v="WT-02.1"/>
    <s v="West"/>
    <n v="36"/>
    <n v="204"/>
    <s v="WT-02.1, REC., SBX-L, ISA-R"/>
    <s v="Rec."/>
    <s v="SBX-L"/>
    <s v="UCS GL2"/>
    <n v="0.875"/>
    <n v="0.875"/>
    <n v="0.9375"/>
    <n v="1.1875"/>
    <n v="116"/>
    <n v="2.2000000000000002"/>
    <s v="GL-02Z"/>
    <n v="10"/>
    <s v="TO-1116GLZ02-10-2042"/>
    <n v="34.25"/>
    <m/>
    <m/>
    <n v="85.875"/>
    <n v="20.425130208333332"/>
    <n v="245.1015625"/>
    <s v="RELEASED"/>
    <s v="MATCHES"/>
    <x v="57"/>
    <x v="1"/>
  </r>
  <r>
    <x v="13"/>
    <n v="1"/>
    <n v="9"/>
    <n v="13"/>
    <s v="1116L-009-013"/>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13"/>
    <s v="1116L-009-013"/>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14"/>
    <s v="1116L-009-014"/>
    <s v="1116UA21006"/>
    <s v="WT-02.1"/>
    <s v="West"/>
    <n v="36"/>
    <n v="204"/>
    <s v="WT-02.1, REC., SBX-R, ISA-L"/>
    <s v="Rec."/>
    <s v="SBX-R"/>
    <s v="UCS GL1"/>
    <n v="0.875"/>
    <n v="0.875"/>
    <n v="1.1875"/>
    <n v="0.9375"/>
    <n v="88"/>
    <s v="N/A"/>
    <s v="GL-07T"/>
    <n v="10"/>
    <s v="TO-1116GLT07-10-2708"/>
    <n v="34.25"/>
    <m/>
    <m/>
    <n v="113.875"/>
    <n v="27.084852430555557"/>
    <n v="325.01822916666669"/>
    <s v="RELEASED"/>
    <s v="MATCHES"/>
    <x v="69"/>
    <x v="0"/>
  </r>
  <r>
    <x v="12"/>
    <n v="1"/>
    <n v="9"/>
    <n v="14"/>
    <s v="1116L-009-014"/>
    <s v="1116UA21006"/>
    <s v="WT-02.1"/>
    <s v="West"/>
    <n v="36"/>
    <n v="204"/>
    <s v="WT-02.1, REC., SBX-R, ISA-L"/>
    <s v="Rec."/>
    <s v="SBX-R"/>
    <s v="UCS GL2"/>
    <n v="0.875"/>
    <n v="0.875"/>
    <n v="0.9375"/>
    <n v="1.1875"/>
    <n v="116"/>
    <n v="2.2000000000000002"/>
    <s v="GL-02Z"/>
    <n v="10"/>
    <s v="TO-1116GLZ02-10-2042"/>
    <n v="34.25"/>
    <m/>
    <m/>
    <n v="85.875"/>
    <n v="20.425130208333332"/>
    <n v="245.1015625"/>
    <s v="RELEASED"/>
    <s v="MATCHES"/>
    <x v="57"/>
    <x v="1"/>
  </r>
  <r>
    <x v="13"/>
    <n v="1"/>
    <n v="9"/>
    <n v="15"/>
    <s v="1116L-009-015"/>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15"/>
    <s v="1116L-009-015"/>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6"/>
    <s v="1116L-009-016"/>
    <s v="1116UA21003"/>
    <s v="WT-02.1"/>
    <s v="West"/>
    <n v="36"/>
    <n v="204"/>
    <s v="WT-02.1, REC., SBX-L, TYP."/>
    <s v="Rec."/>
    <s v="SBX-L"/>
    <s v="UCS GL1"/>
    <n v="0.875"/>
    <n v="0.875"/>
    <n v="1.1875"/>
    <n v="0.9375"/>
    <n v="88"/>
    <s v="N/A"/>
    <s v="GL-07T"/>
    <n v="10"/>
    <s v="TO-1116GLT07-10-2708"/>
    <n v="34.25"/>
    <m/>
    <m/>
    <n v="113.875"/>
    <n v="27.084852430555557"/>
    <n v="325.01822916666669"/>
    <s v="RELEASED"/>
    <s v="MATCHES"/>
    <x v="69"/>
    <x v="0"/>
  </r>
  <r>
    <x v="12"/>
    <n v="1"/>
    <n v="9"/>
    <n v="16"/>
    <s v="1116L-009-016"/>
    <s v="1116UA21003"/>
    <s v="WT-02.1"/>
    <s v="West"/>
    <n v="36"/>
    <n v="204"/>
    <s v="WT-02.1, REC., SBX-L, TYP."/>
    <s v="Rec."/>
    <s v="SBX-L"/>
    <s v="UCS GL2"/>
    <n v="0.875"/>
    <n v="0.875"/>
    <n v="0.9375"/>
    <n v="1.1875"/>
    <n v="116"/>
    <n v="2.2000000000000002"/>
    <s v="GL-02Z"/>
    <n v="10"/>
    <s v="TO-1116GLZ02-10-2042"/>
    <n v="34.25"/>
    <m/>
    <m/>
    <n v="85.875"/>
    <n v="20.425130208333332"/>
    <n v="245.1015625"/>
    <s v="RELEASED"/>
    <s v="MATCHES"/>
    <x v="57"/>
    <x v="1"/>
  </r>
  <r>
    <x v="13"/>
    <n v="1"/>
    <n v="9"/>
    <n v="17"/>
    <s v="1116L-009-017"/>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17"/>
    <s v="1116L-009-017"/>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18"/>
    <s v="1116L-009-018"/>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18"/>
    <s v="1116L-009-018"/>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19"/>
    <s v="1116L-009-019"/>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19"/>
    <s v="1116L-009-019"/>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20"/>
    <s v="1116L-009-020"/>
    <s v="1116UA21005"/>
    <s v="WT-02.1"/>
    <s v="West"/>
    <n v="36"/>
    <n v="204"/>
    <s v="WT-02.1, REC., SBX-L, ISA-R"/>
    <s v="Rec."/>
    <s v="SBX-L"/>
    <s v="UCS GL1"/>
    <n v="0.875"/>
    <n v="0.875"/>
    <n v="1.1875"/>
    <n v="0.9375"/>
    <n v="88"/>
    <s v="N/A"/>
    <s v="GL-07T"/>
    <n v="10"/>
    <s v="TO-1116GLT07-10-2708"/>
    <n v="34.25"/>
    <m/>
    <m/>
    <n v="113.875"/>
    <n v="27.084852430555557"/>
    <n v="325.01822916666669"/>
    <s v="RELEASED"/>
    <s v="MATCHES"/>
    <x v="69"/>
    <x v="0"/>
  </r>
  <r>
    <x v="12"/>
    <n v="1"/>
    <n v="9"/>
    <n v="20"/>
    <s v="1116L-009-020"/>
    <s v="1116UA21005"/>
    <s v="WT-02.1"/>
    <s v="West"/>
    <n v="36"/>
    <n v="204"/>
    <s v="WT-02.1, REC., SBX-L, ISA-R"/>
    <s v="Rec."/>
    <s v="SBX-L"/>
    <s v="UCS GL2"/>
    <n v="0.875"/>
    <n v="0.875"/>
    <n v="0.9375"/>
    <n v="1.1875"/>
    <n v="116"/>
    <n v="2.2000000000000002"/>
    <s v="GL-02Z"/>
    <n v="10"/>
    <s v="TO-1116GLZ02-10-2042"/>
    <n v="34.25"/>
    <m/>
    <m/>
    <n v="85.875"/>
    <n v="20.425130208333332"/>
    <n v="245.1015625"/>
    <s v="RELEASED"/>
    <s v="MATCHES"/>
    <x v="57"/>
    <x v="1"/>
  </r>
  <r>
    <x v="13"/>
    <n v="1"/>
    <n v="9"/>
    <n v="21"/>
    <s v="1116L-009-021"/>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21"/>
    <s v="1116L-009-021"/>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22"/>
    <s v="1116L-009-022"/>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22"/>
    <s v="1116L-009-022"/>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23"/>
    <s v="1116L-009-023"/>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23"/>
    <s v="1116L-009-023"/>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24"/>
    <s v="1116L-009-024"/>
    <s v="1116UA21001"/>
    <s v="WT-02.1"/>
    <s v="West"/>
    <n v="36"/>
    <n v="204"/>
    <s v="WT-02.1, REC., SBX-L, ISA-L"/>
    <s v="Rec."/>
    <s v="SBX-L"/>
    <s v="UCS GL1"/>
    <n v="0.875"/>
    <n v="0.875"/>
    <n v="1.1875"/>
    <n v="0.9375"/>
    <n v="88"/>
    <s v="N/A"/>
    <s v="GL-07T"/>
    <n v="10"/>
    <s v="TO-1116GLT07-10-2708"/>
    <n v="34.25"/>
    <m/>
    <m/>
    <n v="113.875"/>
    <n v="27.084852430555557"/>
    <n v="325.01822916666669"/>
    <s v="RELEASED"/>
    <s v="MATCHES"/>
    <x v="69"/>
    <x v="0"/>
  </r>
  <r>
    <x v="12"/>
    <n v="1"/>
    <n v="9"/>
    <n v="24"/>
    <s v="1116L-009-024"/>
    <s v="1116UA21001"/>
    <s v="WT-02.1"/>
    <s v="West"/>
    <n v="36"/>
    <n v="204"/>
    <s v="WT-02.1, REC., SBX-L, ISA-L"/>
    <s v="Rec."/>
    <s v="SBX-L"/>
    <s v="UCS GL2"/>
    <n v="0.875"/>
    <n v="0.875"/>
    <n v="0.9375"/>
    <n v="1.1875"/>
    <n v="116"/>
    <n v="2.2000000000000002"/>
    <s v="GL-02Z"/>
    <n v="10"/>
    <s v="TO-1116GLZ02-10-2042"/>
    <n v="34.25"/>
    <m/>
    <m/>
    <n v="85.875"/>
    <n v="20.425130208333332"/>
    <n v="245.1015625"/>
    <s v="RELEASED"/>
    <s v="MATCHES"/>
    <x v="57"/>
    <x v="1"/>
  </r>
  <r>
    <x v="13"/>
    <n v="1"/>
    <n v="9"/>
    <n v="25"/>
    <s v="1116L-009-025"/>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25"/>
    <s v="1116L-009-025"/>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26"/>
    <s v="1116L-009-026"/>
    <s v="1116UA21006"/>
    <s v="WT-02.1"/>
    <s v="West"/>
    <n v="36"/>
    <n v="204"/>
    <s v="WT-02.1, REC., SBX-R, ISA-L"/>
    <s v="Rec."/>
    <s v="SBX-R"/>
    <s v="UCS GL1"/>
    <n v="0.875"/>
    <n v="0.875"/>
    <n v="1.1875"/>
    <n v="0.9375"/>
    <n v="88"/>
    <s v="N/A"/>
    <s v="GL-07T"/>
    <n v="10"/>
    <s v="TO-1116GLT07-10-2708"/>
    <n v="34.25"/>
    <m/>
    <m/>
    <n v="113.875"/>
    <n v="27.084852430555557"/>
    <n v="325.01822916666669"/>
    <s v="RELEASED"/>
    <s v="MATCHES"/>
    <x v="69"/>
    <x v="0"/>
  </r>
  <r>
    <x v="12"/>
    <n v="1"/>
    <n v="9"/>
    <n v="26"/>
    <s v="1116L-009-026"/>
    <s v="1116UA21006"/>
    <s v="WT-02.1"/>
    <s v="West"/>
    <n v="36"/>
    <n v="204"/>
    <s v="WT-02.1, REC., SBX-R, ISA-L"/>
    <s v="Rec."/>
    <s v="SBX-R"/>
    <s v="UCS GL2"/>
    <n v="0.875"/>
    <n v="0.875"/>
    <n v="0.9375"/>
    <n v="1.1875"/>
    <n v="116"/>
    <n v="2.2000000000000002"/>
    <s v="GL-02Z"/>
    <n v="10"/>
    <s v="TO-1116GLZ02-10-2042"/>
    <n v="34.25"/>
    <m/>
    <m/>
    <n v="85.875"/>
    <n v="20.425130208333332"/>
    <n v="245.1015625"/>
    <s v="RELEASED"/>
    <s v="MATCHES"/>
    <x v="57"/>
    <x v="1"/>
  </r>
  <r>
    <x v="13"/>
    <n v="1"/>
    <n v="9"/>
    <n v="27"/>
    <s v="1116L-009-027"/>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27"/>
    <s v="1116L-009-027"/>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28"/>
    <s v="1116L-009-028"/>
    <s v="1116UA21003"/>
    <s v="WT-02.1"/>
    <s v="West"/>
    <n v="36"/>
    <n v="204"/>
    <s v="WT-02.1, REC., SBX-L, TYP."/>
    <s v="Rec."/>
    <s v="SBX-L"/>
    <s v="UCS GL1"/>
    <n v="0.875"/>
    <n v="0.875"/>
    <n v="1.1875"/>
    <n v="0.9375"/>
    <n v="88"/>
    <s v="N/A"/>
    <s v="GL-07T"/>
    <n v="10"/>
    <s v="TO-1116GLT07-10-2708"/>
    <n v="34.25"/>
    <m/>
    <m/>
    <n v="113.875"/>
    <n v="27.084852430555557"/>
    <n v="325.01822916666669"/>
    <s v="RELEASED"/>
    <s v="MATCHES"/>
    <x v="69"/>
    <x v="0"/>
  </r>
  <r>
    <x v="12"/>
    <n v="1"/>
    <n v="9"/>
    <n v="28"/>
    <s v="1116L-009-028"/>
    <s v="1116UA21003"/>
    <s v="WT-02.1"/>
    <s v="West"/>
    <n v="36"/>
    <n v="204"/>
    <s v="WT-02.1, REC., SBX-L, TYP."/>
    <s v="Rec."/>
    <s v="SBX-L"/>
    <s v="UCS GL2"/>
    <n v="0.875"/>
    <n v="0.875"/>
    <n v="0.9375"/>
    <n v="1.1875"/>
    <n v="116"/>
    <n v="2.2000000000000002"/>
    <s v="GL-02Z"/>
    <n v="10"/>
    <s v="TO-1116GLZ02-10-2042"/>
    <n v="34.25"/>
    <m/>
    <m/>
    <n v="85.875"/>
    <n v="20.425130208333332"/>
    <n v="245.1015625"/>
    <s v="RELEASED"/>
    <s v="MATCHES"/>
    <x v="57"/>
    <x v="1"/>
  </r>
  <r>
    <x v="13"/>
    <n v="1"/>
    <n v="9"/>
    <n v="29"/>
    <s v="1116L-009-029"/>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29"/>
    <s v="1116L-009-029"/>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30"/>
    <s v="1116L-009-030"/>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30"/>
    <s v="1116L-009-030"/>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31"/>
    <s v="1116L-009-031"/>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31"/>
    <s v="1116L-009-031"/>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32"/>
    <s v="1116L-009-032"/>
    <s v="1116UA21005"/>
    <s v="WT-02.1"/>
    <s v="West"/>
    <n v="36"/>
    <n v="204"/>
    <s v="WT-02.1, REC., SBX-L, ISA-R"/>
    <s v="Rec."/>
    <s v="SBX-L"/>
    <s v="UCS GL1"/>
    <n v="0.875"/>
    <n v="0.875"/>
    <n v="1.1875"/>
    <n v="0.9375"/>
    <n v="88"/>
    <s v="N/A"/>
    <s v="GL-07T"/>
    <n v="10"/>
    <s v="TO-1116GLT07-10-2708"/>
    <n v="34.25"/>
    <m/>
    <m/>
    <n v="113.875"/>
    <n v="27.084852430555557"/>
    <n v="325.01822916666669"/>
    <s v="RELEASED"/>
    <s v="MATCHES"/>
    <x v="69"/>
    <x v="0"/>
  </r>
  <r>
    <x v="12"/>
    <n v="1"/>
    <n v="9"/>
    <n v="32"/>
    <s v="1116L-009-032"/>
    <s v="1116UA21005"/>
    <s v="WT-02.1"/>
    <s v="West"/>
    <n v="36"/>
    <n v="204"/>
    <s v="WT-02.1, REC., SBX-L, ISA-R"/>
    <s v="Rec."/>
    <s v="SBX-L"/>
    <s v="UCS GL2"/>
    <n v="0.875"/>
    <n v="0.875"/>
    <n v="0.9375"/>
    <n v="1.1875"/>
    <n v="116"/>
    <n v="2.2000000000000002"/>
    <s v="GL-02Z"/>
    <n v="10"/>
    <s v="TO-1116GLZ02-10-2042"/>
    <n v="34.25"/>
    <m/>
    <m/>
    <n v="85.875"/>
    <n v="20.425130208333332"/>
    <n v="245.1015625"/>
    <s v="RELEASED"/>
    <s v="MATCHES"/>
    <x v="57"/>
    <x v="1"/>
  </r>
  <r>
    <x v="14"/>
    <n v="1"/>
    <n v="9"/>
    <n v="33"/>
    <s v="1116L-009-033"/>
    <s v="1116UA31003"/>
    <s v="WT-03.1"/>
    <s v="Northwest"/>
    <n v="81.531999999999996"/>
    <n v="204"/>
    <s v="WT-03.1, CURVED, VISION, HEAVY, BIRD FRIT, ISA-R"/>
    <s v="Curved"/>
    <s v="Vision"/>
    <s v="UCS GL1"/>
    <n v="0.87514999999999998"/>
    <n v="0.93115000000000003"/>
    <n v="1.1875"/>
    <n v="0.9375"/>
    <n v="88"/>
    <n v="1"/>
    <s v="GL-04A"/>
    <n v="30"/>
    <s v="TO-1116GLA04-30-6304"/>
    <m/>
    <n v="79.725700000000003"/>
    <n v="138"/>
    <n v="113.875"/>
    <n v="63.046972829861112"/>
    <n v="756.56367395833331"/>
    <s v="RELEASED"/>
    <s v="MATCHES"/>
    <x v="82"/>
    <x v="0"/>
  </r>
  <r>
    <x v="14"/>
    <n v="1"/>
    <n v="9"/>
    <n v="33"/>
    <s v="1116L-009-033"/>
    <s v="1116UA31003"/>
    <s v="WT-03.1"/>
    <s v="Northwest"/>
    <n v="81.531999999999996"/>
    <n v="204"/>
    <s v="WT-03.1, CURVED, VISION, HEAVY, BIRD FRIT, ISA-R"/>
    <s v="Curved"/>
    <s v="Vision"/>
    <s v="UCS GL2"/>
    <n v="0.87514999999999998"/>
    <n v="0.93115000000000003"/>
    <n v="0.9375"/>
    <n v="1.1875"/>
    <n v="116"/>
    <n v="2.2000000000000002"/>
    <s v="GL-05Z"/>
    <n v="30"/>
    <s v="TO-1116GLZ05-30-4854"/>
    <m/>
    <n v="79.725700000000003"/>
    <n v="138"/>
    <n v="85.875"/>
    <n v="47.544753385416669"/>
    <n v="570.53704062500003"/>
    <s v="RELEASED"/>
    <s v="MATCHES"/>
    <x v="83"/>
    <x v="0"/>
  </r>
  <r>
    <x v="14"/>
    <n v="1"/>
    <n v="9"/>
    <n v="34"/>
    <s v="1116L-009-034"/>
    <s v="1116UA31004"/>
    <s v="WT-03.1"/>
    <s v="Northwest"/>
    <n v="81.571700000000007"/>
    <n v="204"/>
    <s v="WT-03.1, CURVED, VISION, HEAVY, HEAVY, BIRD FRIT, ISA-L"/>
    <s v="Curved"/>
    <s v="Vision"/>
    <s v="UCS GL1"/>
    <n v="0.89685000000000004"/>
    <n v="0.94915000000000005"/>
    <n v="1.1875"/>
    <n v="0.9375"/>
    <n v="88"/>
    <n v="1"/>
    <s v="GL-04A"/>
    <n v="30"/>
    <s v="TO-1116GLA04-30-6304"/>
    <m/>
    <n v="79.725700000000003"/>
    <n v="138"/>
    <n v="113.875"/>
    <n v="63.046972829861112"/>
    <n v="756.56367395833331"/>
    <s v="RELEASED"/>
    <s v="MATCHES"/>
    <x v="82"/>
    <x v="0"/>
  </r>
  <r>
    <x v="14"/>
    <n v="1"/>
    <n v="9"/>
    <n v="34"/>
    <s v="1116L-009-034"/>
    <s v="1116UA31004"/>
    <s v="WT-03.1"/>
    <s v="Northwest"/>
    <n v="81.571700000000007"/>
    <n v="204"/>
    <s v="WT-03.1, CURVED, VISION, HEAVY, HEAVY, BIRD FRIT, ISA-L"/>
    <s v="Curved"/>
    <s v="Vision"/>
    <s v="UCS GL2"/>
    <n v="0.89685000000000004"/>
    <n v="0.94915000000000005"/>
    <n v="0.9375"/>
    <n v="1.1875"/>
    <n v="116"/>
    <n v="2.2000000000000002"/>
    <s v="GL-05Z"/>
    <n v="30"/>
    <s v="TO-1116GLZ05-30-4854"/>
    <m/>
    <n v="79.725700000000003"/>
    <n v="138"/>
    <n v="85.875"/>
    <n v="47.544753385416669"/>
    <n v="570.53704062500003"/>
    <s v="RELEASED"/>
    <s v="MATCHES"/>
    <x v="83"/>
    <x v="0"/>
  </r>
  <r>
    <x v="12"/>
    <n v="1"/>
    <n v="9"/>
    <n v="35"/>
    <s v="1116L-009-035"/>
    <s v="1116UA21007"/>
    <s v="WT-02.1"/>
    <s v="Northwest"/>
    <n v="36.5"/>
    <n v="204"/>
    <s v="WT-02.1, REC., SBX-R, HEAVY, BIRD FRIT, ISA-L"/>
    <s v="Rec."/>
    <s v="SBX-R"/>
    <s v="UCS GL1"/>
    <n v="0.875"/>
    <n v="0.875"/>
    <n v="1.1875"/>
    <n v="0.9375"/>
    <n v="88"/>
    <n v="1"/>
    <s v="GL-07A"/>
    <n v="10"/>
    <s v="TO-1116GLA07-10-2748"/>
    <n v="34.75"/>
    <m/>
    <m/>
    <n v="113.875"/>
    <n v="27.480251736111111"/>
    <n v="329.76302083333331"/>
    <s v="RELEASED"/>
    <s v="MATCHES"/>
    <x v="84"/>
    <x v="0"/>
  </r>
  <r>
    <x v="12"/>
    <n v="1"/>
    <n v="9"/>
    <n v="35"/>
    <s v="1116L-009-035"/>
    <s v="1116UA21007"/>
    <s v="WT-02.1"/>
    <s v="Northwest"/>
    <n v="36.5"/>
    <n v="204"/>
    <s v="WT-02.1, REC., SBX-R, HEAVY, BIRD FRIT, ISA-L"/>
    <s v="Rec."/>
    <s v="SBX-R"/>
    <s v="UCS GL2"/>
    <n v="0.875"/>
    <n v="0.875"/>
    <n v="0.9375"/>
    <n v="1.1875"/>
    <n v="116"/>
    <n v="2.2000000000000002"/>
    <s v="GL-02Z"/>
    <n v="10"/>
    <s v="TO-1116GLZ02-10-2172"/>
    <n v="34.75"/>
    <m/>
    <m/>
    <n v="85.875"/>
    <n v="20.723307291666668"/>
    <n v="248.6796875"/>
    <s v="RELEASED"/>
    <s v="MATCHES"/>
    <x v="85"/>
    <x v="0"/>
  </r>
  <r>
    <x v="13"/>
    <n v="1"/>
    <n v="9"/>
    <n v="36"/>
    <s v="1116L-009-036"/>
    <s v="1116UA11003"/>
    <s v="WT-01.1"/>
    <s v="Northwest"/>
    <n v="100"/>
    <n v="204"/>
    <s v="WT-01.1, REC., VISION, BIRD FRIT"/>
    <s v="Rec."/>
    <s v="Vision"/>
    <s v="UCS GL1"/>
    <n v="0.875"/>
    <n v="0.875"/>
    <n v="1.1875"/>
    <n v="0.9375"/>
    <n v="88"/>
    <n v="1"/>
    <s v="GL-01A"/>
    <n v="10"/>
    <s v="TO-1116GLA01-10-7869"/>
    <n v="98.25"/>
    <m/>
    <m/>
    <n v="113.875"/>
    <n v="77.695963541666671"/>
    <n v="932.3515625"/>
    <s v="RELEASED"/>
    <s v="MATCHES"/>
    <x v="58"/>
    <x v="1"/>
  </r>
  <r>
    <x v="13"/>
    <n v="1"/>
    <n v="9"/>
    <n v="36"/>
    <s v="1116L-009-036"/>
    <s v="1116UA11003"/>
    <s v="WT-01.1"/>
    <s v="Northwe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37"/>
    <s v="1116L-009-037"/>
    <s v="1116UA21008"/>
    <s v="WT-02.1"/>
    <s v="Northwest"/>
    <n v="36"/>
    <n v="204"/>
    <s v="WT-02.1, REC., SBX-L, BIRD FRIT, ISA-L"/>
    <s v="Rec."/>
    <s v="SBX-L"/>
    <s v="UCS GL1"/>
    <n v="0.875"/>
    <n v="0.875"/>
    <n v="1.1875"/>
    <n v="0.9375"/>
    <n v="88"/>
    <n v="1"/>
    <s v="GL-07A"/>
    <n v="10"/>
    <s v="TO-1116GLA07-10-2708"/>
    <n v="34.25"/>
    <m/>
    <m/>
    <n v="113.875"/>
    <n v="27.084852430555557"/>
    <n v="325.01822916666669"/>
    <s v="RELEASED"/>
    <s v="MATCHES"/>
    <x v="56"/>
    <x v="0"/>
  </r>
  <r>
    <x v="12"/>
    <n v="1"/>
    <n v="9"/>
    <n v="37"/>
    <s v="1116L-009-037"/>
    <s v="1116UA21008"/>
    <s v="WT-02.1"/>
    <s v="Northwest"/>
    <n v="36"/>
    <n v="204"/>
    <s v="WT-02.1, REC., SBX-L, BIRD FRIT, ISA-L"/>
    <s v="Rec."/>
    <s v="SBX-L"/>
    <s v="UCS GL2"/>
    <n v="0.875"/>
    <n v="0.875"/>
    <n v="0.9375"/>
    <n v="1.1875"/>
    <n v="116"/>
    <n v="2.2000000000000002"/>
    <s v="GL-02Z"/>
    <n v="10"/>
    <s v="TO-1116GLZ02-10-2042"/>
    <n v="34.25"/>
    <m/>
    <m/>
    <n v="85.875"/>
    <n v="20.425130208333332"/>
    <n v="245.1015625"/>
    <s v="RELEASED"/>
    <s v="MATCHES"/>
    <x v="57"/>
    <x v="1"/>
  </r>
  <r>
    <x v="15"/>
    <n v="1"/>
    <n v="9"/>
    <n v="38"/>
    <s v="1116L-009-038"/>
    <s v="1116UA16003"/>
    <s v="WT-01.6"/>
    <s v="Northwest"/>
    <n v="100"/>
    <n v="204"/>
    <s v="WT-01.6, REC., DOOR, BIRD FRIT"/>
    <s v="Rec."/>
    <s v="Door"/>
    <s v="Infill 3 SL"/>
    <n v="0.875"/>
    <n v="68.375"/>
    <n v="1.1870000000000001"/>
    <n v="0.312"/>
    <n v="112.313"/>
    <n v="1"/>
    <s v="GL-27Z"/>
    <n v="10"/>
    <s v="TO-1116GLZ27-10-1925"/>
    <n v="30.75"/>
    <m/>
    <m/>
    <n v="90.188000000000002"/>
    <n v="19.258895833333334"/>
    <n v="231.10675000000001"/>
    <s v="RELEASED"/>
    <s v="MATCHES"/>
    <x v="62"/>
    <x v="0"/>
  </r>
  <r>
    <x v="15"/>
    <n v="1"/>
    <n v="9"/>
    <n v="38"/>
    <s v="1116L-009-038"/>
    <s v="1116UA16003"/>
    <s v="WT-01.6"/>
    <s v="Northwest"/>
    <n v="100"/>
    <n v="204"/>
    <s v="WT-01.6, REC., DOOR, BIRD FRIT"/>
    <s v="Rec."/>
    <s v="Door"/>
    <s v="Infill 4 SL"/>
    <n v="68.375"/>
    <n v="0.875"/>
    <n v="1.1870000000000001"/>
    <n v="0.312"/>
    <n v="112.313"/>
    <n v="1"/>
    <s v="GL-27Z"/>
    <n v="10"/>
    <s v="TO-1116GLZ27-10-1925"/>
    <n v="30.75"/>
    <m/>
    <m/>
    <n v="90.188000000000002"/>
    <n v="19.258895833333334"/>
    <n v="231.10675000000001"/>
    <s v="RELEASED"/>
    <s v="MATCHES"/>
    <x v="62"/>
    <x v="0"/>
  </r>
  <r>
    <x v="15"/>
    <n v="1"/>
    <n v="9"/>
    <n v="38"/>
    <s v="1116L-009-038"/>
    <s v="1116UA16003"/>
    <s v="WT-01.6"/>
    <s v="Northwest"/>
    <n v="100"/>
    <n v="204"/>
    <s v="WT-01.6, REC., DOOR, BIRD FRIT"/>
    <s v="Rec."/>
    <s v="Door"/>
    <s v="Infill 5 door"/>
    <n v="33"/>
    <n v="33"/>
    <n v="4.25"/>
    <n v="1.25"/>
    <n v="112.25"/>
    <n v="1"/>
    <s v="GL-27Z"/>
    <n v="10"/>
    <s v="TO-1116GLZ27-10-2036"/>
    <n v="34"/>
    <m/>
    <m/>
    <n v="86.25"/>
    <n v="20.364583333333332"/>
    <n v="244.37296354166665"/>
    <s v="RELEASED"/>
    <s v="MATCHES"/>
    <x v="63"/>
    <x v="0"/>
  </r>
  <r>
    <x v="15"/>
    <n v="1"/>
    <n v="9"/>
    <n v="38"/>
    <s v="1116L-009-038"/>
    <s v="1116UA16003"/>
    <s v="WT-01.6"/>
    <s v="Northwest"/>
    <n v="100"/>
    <n v="204"/>
    <s v="WT-01.6, REC., DOOR, BIRD FRIT"/>
    <s v="Rec."/>
    <s v="Door"/>
    <s v="UCS GL1"/>
    <n v="0.875"/>
    <n v="0.875"/>
    <n v="2.9380000000000002"/>
    <n v="0.9375"/>
    <n v="177.25"/>
    <n v="1"/>
    <s v="GL-01A"/>
    <n v="10"/>
    <s v="TO-1116GLA01-10-1660"/>
    <n v="98.25"/>
    <m/>
    <m/>
    <n v="22.874500000000012"/>
    <n v="15.607080729166675"/>
    <n v="187.28652945807301"/>
    <s v="RELEASED"/>
    <s v="MATCHES"/>
    <x v="61"/>
    <x v="0"/>
  </r>
  <r>
    <x v="15"/>
    <n v="1"/>
    <n v="9"/>
    <n v="38"/>
    <s v="1116L-009-038"/>
    <s v="1116UA16003"/>
    <s v="WT-01.6"/>
    <s v="Northwest"/>
    <n v="100"/>
    <n v="204"/>
    <s v="WT-01.6, REC., DOOR, BIRD FRIT"/>
    <s v="Rec."/>
    <s v="Door"/>
    <s v="UCS GL2"/>
    <n v="0.875"/>
    <n v="0.875"/>
    <n v="0.9375"/>
    <n v="1.1875"/>
    <n v="116"/>
    <n v="2.2000000000000002"/>
    <s v="GL-02Z"/>
    <n v="10"/>
    <s v="TO-1116GLZ02-10-5959"/>
    <n v="98.25"/>
    <m/>
    <m/>
    <n v="85.875"/>
    <n v="58.591796875"/>
    <n v="703.1015625"/>
    <s v="RELEASED"/>
    <s v="MATCHES"/>
    <x v="59"/>
    <x v="1"/>
  </r>
  <r>
    <x v="12"/>
    <n v="1"/>
    <n v="9"/>
    <n v="39"/>
    <s v="1116L-009-039"/>
    <s v="1116UA21009"/>
    <s v="WT-02.1"/>
    <s v="Northwest"/>
    <n v="36"/>
    <n v="204"/>
    <s v="WT-02.1, REC., SBX-R, BIRD FRIT"/>
    <s v="Rec."/>
    <s v="SBX-R"/>
    <s v="UCS GL1"/>
    <n v="0.875"/>
    <n v="0.875"/>
    <n v="1.1875"/>
    <n v="0.9375"/>
    <n v="88"/>
    <n v="1"/>
    <s v="GL-07A"/>
    <n v="10"/>
    <s v="TO-1116GLA07-10-2708"/>
    <n v="34.25"/>
    <m/>
    <m/>
    <n v="113.875"/>
    <n v="27.084852430555557"/>
    <n v="325.01822916666669"/>
    <s v="RELEASED"/>
    <s v="MATCHES"/>
    <x v="56"/>
    <x v="0"/>
  </r>
  <r>
    <x v="12"/>
    <n v="1"/>
    <n v="9"/>
    <n v="39"/>
    <s v="1116L-009-039"/>
    <s v="1116UA21009"/>
    <s v="WT-02.1"/>
    <s v="Northwest"/>
    <n v="36"/>
    <n v="204"/>
    <s v="WT-02.1, REC., SBX-R, BIRD FRIT"/>
    <s v="Rec."/>
    <s v="SBX-R"/>
    <s v="UCS GL2"/>
    <n v="0.875"/>
    <n v="0.875"/>
    <n v="0.9375"/>
    <n v="1.1875"/>
    <n v="116"/>
    <n v="2.2000000000000002"/>
    <s v="GL-02Z"/>
    <n v="10"/>
    <s v="TO-1116GLZ02-10-2042"/>
    <n v="34.25"/>
    <m/>
    <m/>
    <n v="85.875"/>
    <n v="20.425130208333332"/>
    <n v="245.1015625"/>
    <s v="RELEASED"/>
    <s v="MATCHES"/>
    <x v="57"/>
    <x v="1"/>
  </r>
  <r>
    <x v="13"/>
    <n v="1"/>
    <n v="9"/>
    <n v="40"/>
    <s v="1116L-009-040"/>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40"/>
    <s v="1116L-009-040"/>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41"/>
    <s v="1116L-009-041"/>
    <s v="1116UA21010"/>
    <s v="WT-02.1"/>
    <s v="Northwest"/>
    <n v="36"/>
    <n v="204"/>
    <s v="WT-02.1, REC., SBX-L, BIRD FRIT, ISA-R"/>
    <s v="Rec."/>
    <s v="SBX-L"/>
    <s v="UCS GL1"/>
    <n v="0.875"/>
    <n v="0.875"/>
    <n v="1.1875"/>
    <n v="0.9375"/>
    <n v="88"/>
    <n v="1"/>
    <s v="GL-07A"/>
    <n v="10"/>
    <s v="TO-1116GLA07-10-2708"/>
    <n v="34.25"/>
    <m/>
    <m/>
    <n v="113.875"/>
    <n v="27.084852430555557"/>
    <n v="325.01822916666669"/>
    <s v="RELEASED"/>
    <s v="MATCHES"/>
    <x v="56"/>
    <x v="0"/>
  </r>
  <r>
    <x v="12"/>
    <n v="1"/>
    <n v="9"/>
    <n v="41"/>
    <s v="1116L-009-041"/>
    <s v="1116UA21010"/>
    <s v="WT-02.1"/>
    <s v="Northwest"/>
    <n v="36"/>
    <n v="204"/>
    <s v="WT-02.1, REC., SBX-L, BIRD FRIT, ISA-R"/>
    <s v="Rec."/>
    <s v="SBX-L"/>
    <s v="UCS GL2"/>
    <n v="0.875"/>
    <n v="0.875"/>
    <n v="0.9375"/>
    <n v="1.1875"/>
    <n v="116"/>
    <n v="2.2000000000000002"/>
    <s v="GL-02Z"/>
    <n v="10"/>
    <s v="TO-1116GLZ02-10-2042"/>
    <n v="34.25"/>
    <m/>
    <m/>
    <n v="85.875"/>
    <n v="20.425130208333332"/>
    <n v="245.1015625"/>
    <s v="RELEASED"/>
    <s v="MATCHES"/>
    <x v="57"/>
    <x v="1"/>
  </r>
  <r>
    <x v="13"/>
    <n v="1"/>
    <n v="9"/>
    <n v="42"/>
    <s v="1116L-009-042"/>
    <s v="1116UA12002"/>
    <s v="WT-01.2"/>
    <s v="Northwest"/>
    <n v="100"/>
    <n v="204"/>
    <s v="WT-01.2, REC., SBX, BIRD FRIT"/>
    <s v="Rec."/>
    <s v="SBX"/>
    <s v="UCS GL1"/>
    <n v="0.875"/>
    <n v="0.875"/>
    <n v="1.1875"/>
    <n v="0.9375"/>
    <n v="88"/>
    <n v="1"/>
    <s v="GL-01B"/>
    <n v="10"/>
    <s v="TO-1116GLB01-10-7869"/>
    <n v="98.25"/>
    <m/>
    <m/>
    <n v="113.875"/>
    <n v="77.695963541666671"/>
    <n v="932.3515625"/>
    <s v="RELEASED"/>
    <s v="MATCHES"/>
    <x v="60"/>
    <x v="1"/>
  </r>
  <r>
    <x v="13"/>
    <n v="1"/>
    <n v="9"/>
    <n v="42"/>
    <s v="1116L-009-042"/>
    <s v="1116UA12002"/>
    <s v="WT-01.2"/>
    <s v="Northwest"/>
    <n v="100"/>
    <n v="204"/>
    <s v="WT-01.2, REC., SBX, BIRD FRIT"/>
    <s v="Rec."/>
    <s v="SBX"/>
    <s v="UCS GL2"/>
    <n v="0.875"/>
    <n v="0.875"/>
    <n v="0.9375"/>
    <n v="1.1875"/>
    <n v="116"/>
    <n v="2.2000000000000002"/>
    <s v="GL-02Z"/>
    <n v="10"/>
    <s v="TO-1116GLZ02-10-5959"/>
    <n v="98.25"/>
    <m/>
    <m/>
    <n v="85.875"/>
    <n v="58.591796875"/>
    <n v="703.1015625"/>
    <s v="RELEASED"/>
    <s v="MATCHES"/>
    <x v="59"/>
    <x v="1"/>
  </r>
  <r>
    <x v="12"/>
    <n v="1"/>
    <n v="9"/>
    <n v="43"/>
    <s v="1116L-009-043"/>
    <s v="1116UA21011"/>
    <s v="WT-02.1"/>
    <s v="Northwest"/>
    <n v="36"/>
    <n v="204"/>
    <s v="WT-02.1, REC., SBX-R, BIRD FRIT, ISA-R"/>
    <s v="Rec."/>
    <s v="SBX-R"/>
    <s v="UCS GL1"/>
    <n v="0.875"/>
    <n v="0.875"/>
    <n v="1.1875"/>
    <n v="0.9375"/>
    <n v="88"/>
    <n v="1"/>
    <s v="GL-07A"/>
    <n v="10"/>
    <s v="TO-1116GLA07-10-2708"/>
    <n v="34.25"/>
    <m/>
    <m/>
    <n v="113.875"/>
    <n v="27.084852430555557"/>
    <n v="325.01822916666669"/>
    <s v="RELEASED"/>
    <s v="MATCHES"/>
    <x v="56"/>
    <x v="0"/>
  </r>
  <r>
    <x v="12"/>
    <n v="1"/>
    <n v="9"/>
    <n v="43"/>
    <s v="1116L-009-043"/>
    <s v="1116UA21011"/>
    <s v="WT-02.1"/>
    <s v="Northwest"/>
    <n v="36"/>
    <n v="204"/>
    <s v="WT-02.1, REC., SBX-R, BIRD FRIT, ISA-R"/>
    <s v="Rec."/>
    <s v="SBX-R"/>
    <s v="UCS GL2"/>
    <n v="0.875"/>
    <n v="0.875"/>
    <n v="0.9375"/>
    <n v="1.1875"/>
    <n v="116"/>
    <n v="2.2000000000000002"/>
    <s v="GL-02Z"/>
    <n v="10"/>
    <s v="TO-1116GLZ02-10-2042"/>
    <n v="34.25"/>
    <m/>
    <m/>
    <n v="85.875"/>
    <n v="20.425130208333332"/>
    <n v="245.1015625"/>
    <s v="RELEASED"/>
    <s v="MATCHES"/>
    <x v="57"/>
    <x v="1"/>
  </r>
  <r>
    <x v="13"/>
    <n v="1"/>
    <n v="9"/>
    <n v="44"/>
    <s v="1116L-009-044"/>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44"/>
    <s v="1116L-009-044"/>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45"/>
    <s v="1116L-009-045"/>
    <s v="1116UA21010"/>
    <s v="WT-02.1"/>
    <s v="Northwest"/>
    <n v="36"/>
    <n v="204"/>
    <s v="WT-02.1, REC., SBX-L, BIRD FRIT, ISA-R"/>
    <s v="Rec."/>
    <s v="SBX-L"/>
    <s v="UCS GL1"/>
    <n v="0.875"/>
    <n v="0.875"/>
    <n v="1.1875"/>
    <n v="0.9375"/>
    <n v="88"/>
    <n v="1"/>
    <s v="GL-07A"/>
    <n v="10"/>
    <s v="TO-1116GLA07-10-2708"/>
    <n v="34.25"/>
    <m/>
    <m/>
    <n v="113.875"/>
    <n v="27.084852430555557"/>
    <n v="325.01822916666669"/>
    <s v="RELEASED"/>
    <s v="MATCHES"/>
    <x v="56"/>
    <x v="0"/>
  </r>
  <r>
    <x v="12"/>
    <n v="1"/>
    <n v="9"/>
    <n v="45"/>
    <s v="1116L-009-045"/>
    <s v="1116UA21010"/>
    <s v="WT-02.1"/>
    <s v="Northwest"/>
    <n v="36"/>
    <n v="204"/>
    <s v="WT-02.1, REC., SBX-L, BIRD FRIT, ISA-R"/>
    <s v="Rec."/>
    <s v="SBX-L"/>
    <s v="UCS GL2"/>
    <n v="0.875"/>
    <n v="0.875"/>
    <n v="0.9375"/>
    <n v="1.1875"/>
    <n v="116"/>
    <n v="2.2000000000000002"/>
    <s v="GL-02Z"/>
    <n v="10"/>
    <s v="TO-1116GLZ02-10-2042"/>
    <n v="34.25"/>
    <m/>
    <m/>
    <n v="85.875"/>
    <n v="20.425130208333332"/>
    <n v="245.1015625"/>
    <s v="RELEASED"/>
    <s v="MATCHES"/>
    <x v="57"/>
    <x v="1"/>
  </r>
  <r>
    <x v="13"/>
    <n v="1"/>
    <n v="9"/>
    <n v="46"/>
    <s v="1116L-009-046"/>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46"/>
    <s v="1116L-009-046"/>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47"/>
    <s v="1116L-009-047"/>
    <s v="1116UA21012"/>
    <s v="WT-02.1"/>
    <s v="Northwest"/>
    <n v="36"/>
    <n v="204"/>
    <s v="WT-02.1, REC., SBX-R, BIRD FRIT, ISA-L"/>
    <s v="Rec."/>
    <s v="SBX-R"/>
    <s v="UCS GL1"/>
    <n v="0.875"/>
    <n v="0.875"/>
    <n v="1.1875"/>
    <n v="0.9375"/>
    <n v="88"/>
    <n v="1"/>
    <s v="GL-07A"/>
    <n v="10"/>
    <s v="TO-1116GLA07-10-2708"/>
    <n v="34.25"/>
    <m/>
    <m/>
    <n v="113.875"/>
    <n v="27.084852430555557"/>
    <n v="325.01822916666669"/>
    <s v="RELEASED"/>
    <s v="MATCHES"/>
    <x v="56"/>
    <x v="0"/>
  </r>
  <r>
    <x v="12"/>
    <n v="1"/>
    <n v="9"/>
    <n v="47"/>
    <s v="1116L-009-047"/>
    <s v="1116UA21012"/>
    <s v="WT-02.1"/>
    <s v="Northwe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48"/>
    <s v="1116L-009-048"/>
    <s v="1116UA12002"/>
    <s v="WT-01.2"/>
    <s v="Northwest"/>
    <n v="100"/>
    <n v="204"/>
    <s v="WT-01.2, REC., SBX, BIRD FRIT"/>
    <s v="Rec."/>
    <s v="SBX"/>
    <s v="UCS GL1"/>
    <n v="0.875"/>
    <n v="0.875"/>
    <n v="1.1875"/>
    <n v="0.9375"/>
    <n v="88"/>
    <n v="1"/>
    <s v="GL-01B"/>
    <n v="10"/>
    <s v="TO-1116GLB01-10-7869"/>
    <n v="98.25"/>
    <m/>
    <m/>
    <n v="113.875"/>
    <n v="77.695963541666671"/>
    <n v="932.3515625"/>
    <s v="RELEASED"/>
    <s v="MATCHES"/>
    <x v="60"/>
    <x v="1"/>
  </r>
  <r>
    <x v="13"/>
    <n v="1"/>
    <n v="9"/>
    <n v="48"/>
    <s v="1116L-009-048"/>
    <s v="1116UA12002"/>
    <s v="WT-01.2"/>
    <s v="Northwest"/>
    <n v="100"/>
    <n v="204"/>
    <s v="WT-01.2, REC., SBX, BIRD FRIT"/>
    <s v="Rec."/>
    <s v="SBX"/>
    <s v="UCS GL2"/>
    <n v="0.875"/>
    <n v="0.875"/>
    <n v="0.9375"/>
    <n v="1.1875"/>
    <n v="116"/>
    <n v="2.2000000000000002"/>
    <s v="GL-02Z"/>
    <n v="10"/>
    <s v="TO-1116GLZ02-10-5959"/>
    <n v="98.25"/>
    <m/>
    <m/>
    <n v="85.875"/>
    <n v="58.591796875"/>
    <n v="703.1015625"/>
    <s v="RELEASED"/>
    <s v="MATCHES"/>
    <x v="59"/>
    <x v="1"/>
  </r>
  <r>
    <x v="12"/>
    <n v="1"/>
    <n v="9"/>
    <n v="49"/>
    <s v="1116L-009-049"/>
    <s v="1116UA21013"/>
    <s v="WT-02.1"/>
    <s v="Northwest"/>
    <n v="36"/>
    <n v="204"/>
    <s v="WT-02.1, REC., SBX-L, BIRD FRIT"/>
    <s v="Rec."/>
    <s v="SBX-L"/>
    <s v="UCS GL1"/>
    <n v="0.875"/>
    <n v="0.875"/>
    <n v="1.1875"/>
    <n v="0.9375"/>
    <n v="88"/>
    <n v="1"/>
    <s v="GL-07A"/>
    <n v="10"/>
    <s v="TO-1116GLA07-10-2708"/>
    <n v="34.25"/>
    <m/>
    <m/>
    <n v="113.875"/>
    <n v="27.084852430555557"/>
    <n v="325.01822916666669"/>
    <s v="RELEASED"/>
    <s v="MATCHES"/>
    <x v="56"/>
    <x v="0"/>
  </r>
  <r>
    <x v="12"/>
    <n v="1"/>
    <n v="9"/>
    <n v="49"/>
    <s v="1116L-009-049"/>
    <s v="1116UA21013"/>
    <s v="WT-02.1"/>
    <s v="Northwest"/>
    <n v="36"/>
    <n v="204"/>
    <s v="WT-02.1, REC., SBX-L, BIRD FRIT"/>
    <s v="Rec."/>
    <s v="SBX-L"/>
    <s v="UCS GL2"/>
    <n v="0.875"/>
    <n v="0.875"/>
    <n v="0.9375"/>
    <n v="1.1875"/>
    <n v="116"/>
    <n v="2.2000000000000002"/>
    <s v="GL-02Z"/>
    <n v="10"/>
    <s v="TO-1116GLZ02-10-2042"/>
    <n v="34.25"/>
    <m/>
    <m/>
    <n v="85.875"/>
    <n v="20.425130208333332"/>
    <n v="245.1015625"/>
    <s v="RELEASED"/>
    <s v="MATCHES"/>
    <x v="57"/>
    <x v="1"/>
  </r>
  <r>
    <x v="13"/>
    <n v="1"/>
    <n v="9"/>
    <n v="50"/>
    <s v="1116L-009-050"/>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50"/>
    <s v="1116L-009-050"/>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51"/>
    <s v="1116L-009-051"/>
    <s v="1116UA21011"/>
    <s v="WT-02.1"/>
    <s v="Northwest"/>
    <n v="36"/>
    <n v="204"/>
    <s v="WT-02.1, REC., SBX-R, BIRD FRIT, ISA-R"/>
    <s v="Rec."/>
    <s v="SBX-R"/>
    <s v="UCS GL1"/>
    <n v="0.875"/>
    <n v="0.875"/>
    <n v="1.1875"/>
    <n v="0.9375"/>
    <n v="88"/>
    <n v="1"/>
    <s v="GL-07A"/>
    <n v="10"/>
    <s v="TO-1116GLA07-10-2708"/>
    <n v="34.25"/>
    <m/>
    <m/>
    <n v="113.875"/>
    <n v="27.084852430555557"/>
    <n v="325.01822916666669"/>
    <s v="RELEASED"/>
    <s v="MATCHES"/>
    <x v="56"/>
    <x v="0"/>
  </r>
  <r>
    <x v="12"/>
    <n v="1"/>
    <n v="9"/>
    <n v="51"/>
    <s v="1116L-009-051"/>
    <s v="1116UA21011"/>
    <s v="WT-02.1"/>
    <s v="Northwest"/>
    <n v="36"/>
    <n v="204"/>
    <s v="WT-02.1, REC., SBX-R, BIRD FRIT, ISA-R"/>
    <s v="Rec."/>
    <s v="SBX-R"/>
    <s v="UCS GL2"/>
    <n v="0.875"/>
    <n v="0.875"/>
    <n v="0.9375"/>
    <n v="1.1875"/>
    <n v="116"/>
    <n v="2.2000000000000002"/>
    <s v="GL-02Z"/>
    <n v="10"/>
    <s v="TO-1116GLZ02-10-2042"/>
    <n v="34.25"/>
    <m/>
    <m/>
    <n v="85.875"/>
    <n v="20.425130208333332"/>
    <n v="245.1015625"/>
    <s v="RELEASED"/>
    <s v="MATCHES"/>
    <x v="57"/>
    <x v="1"/>
  </r>
  <r>
    <x v="13"/>
    <n v="1"/>
    <n v="9"/>
    <n v="52"/>
    <s v="1116L-009-052"/>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52"/>
    <s v="1116L-009-052"/>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53"/>
    <s v="1116L-009-053"/>
    <s v="1116UA21014"/>
    <s v="WT-02.1"/>
    <s v="Northwest"/>
    <n v="36"/>
    <n v="204"/>
    <s v="WT-02.1, REC., SBX-L, WWT ADJ - L, BIRD FRIT, ISA-R"/>
    <s v="Rec."/>
    <s v="SBX-L"/>
    <s v="UCS GL1"/>
    <n v="0.875"/>
    <n v="0.875"/>
    <n v="1.1875"/>
    <n v="0.9375"/>
    <n v="88"/>
    <n v="1"/>
    <s v="GL-07A"/>
    <n v="10"/>
    <s v="TO-1116GLA07-10-2708"/>
    <n v="34.25"/>
    <m/>
    <m/>
    <n v="113.875"/>
    <n v="27.084852430555557"/>
    <n v="325.01822916666669"/>
    <s v="RELEASED"/>
    <s v="MATCHES"/>
    <x v="56"/>
    <x v="0"/>
  </r>
  <r>
    <x v="12"/>
    <n v="1"/>
    <n v="9"/>
    <n v="53"/>
    <s v="1116L-009-053"/>
    <s v="1116UA21014"/>
    <s v="WT-02.1"/>
    <s v="Northwest"/>
    <n v="36"/>
    <n v="204"/>
    <s v="WT-02.1, REC., SBX-L, WWT ADJ - L, BIRD FRIT, ISA-R"/>
    <s v="Rec."/>
    <s v="SBX-L"/>
    <s v="UCS GL2"/>
    <n v="0.875"/>
    <n v="0.875"/>
    <n v="0.9375"/>
    <n v="1.1875"/>
    <n v="116"/>
    <n v="2.2000000000000002"/>
    <s v="GL-02Z"/>
    <n v="10"/>
    <s v="TO-1116GLZ02-10-2042"/>
    <n v="34.25"/>
    <m/>
    <m/>
    <n v="85.875"/>
    <n v="20.425130208333332"/>
    <n v="245.1015625"/>
    <s v="RELEASED"/>
    <s v="MATCHES"/>
    <x v="57"/>
    <x v="1"/>
  </r>
  <r>
    <x v="13"/>
    <n v="1"/>
    <n v="9"/>
    <n v="54"/>
    <s v="1116L-009-054"/>
    <s v="1116UA12003"/>
    <s v="WT-01.2"/>
    <s v="Northwest"/>
    <n v="100"/>
    <n v="204"/>
    <s v="WT-01.2, REC., SBX, WWT-R, BIRD FRIT"/>
    <s v="Rec."/>
    <s v="SBX"/>
    <s v="UCS GL1"/>
    <n v="0.875"/>
    <n v="1.375"/>
    <n v="1.1875"/>
    <n v="0.9375"/>
    <n v="88"/>
    <n v="1"/>
    <s v="GL-01B"/>
    <n v="10"/>
    <s v="TO-1116GLB01-10-7730"/>
    <n v="97.75"/>
    <m/>
    <m/>
    <n v="113.875"/>
    <n v="77.300564236111114"/>
    <n v="927.60677083333337"/>
    <s v="RELEASED"/>
    <s v="MATCHES"/>
    <x v="87"/>
    <x v="0"/>
  </r>
  <r>
    <x v="13"/>
    <n v="1"/>
    <n v="9"/>
    <n v="54"/>
    <s v="1116L-009-054"/>
    <s v="1116UA12003"/>
    <s v="WT-01.2"/>
    <s v="Northwest"/>
    <n v="100"/>
    <n v="204"/>
    <s v="WT-01.2, REC., SBX, WWT-R, BIRD FRIT"/>
    <s v="Rec."/>
    <s v="SBX"/>
    <s v="UCS GL2"/>
    <n v="0.875"/>
    <n v="1.375"/>
    <n v="0.9375"/>
    <n v="1.1875"/>
    <n v="116"/>
    <n v="2.2000000000000002"/>
    <s v="GL-02Z"/>
    <n v="10"/>
    <s v="TO-1116GLZ02-10-5829"/>
    <n v="97.75"/>
    <m/>
    <m/>
    <n v="85.875"/>
    <n v="58.293619791666664"/>
    <n v="699.5234375"/>
    <s v="RELEASED"/>
    <s v="MATCHES"/>
    <x v="88"/>
    <x v="0"/>
  </r>
  <r>
    <x v="12"/>
    <n v="1"/>
    <n v="9"/>
    <n v="55"/>
    <s v="1116L-009-055"/>
    <s v="1116UA21015"/>
    <s v="WT-02.1"/>
    <s v="Northwest"/>
    <n v="36"/>
    <n v="204"/>
    <s v="WT-02.1, REC., SBX-R, WWT ADJ - L, BIRD FRIT, ISA-L"/>
    <s v="Rec."/>
    <s v="SBX-R"/>
    <s v="UCS GL1"/>
    <n v="0.875"/>
    <n v="0.875"/>
    <n v="1.1875"/>
    <n v="0.9375"/>
    <n v="88"/>
    <n v="1"/>
    <s v="GL-07A"/>
    <n v="10"/>
    <s v="TO-1116GLA07-10-2708"/>
    <n v="34.25"/>
    <m/>
    <m/>
    <n v="113.875"/>
    <n v="27.084852430555557"/>
    <n v="325.01822916666669"/>
    <s v="RELEASED"/>
    <s v="MATCHES"/>
    <x v="56"/>
    <x v="0"/>
  </r>
  <r>
    <x v="12"/>
    <n v="1"/>
    <n v="9"/>
    <n v="55"/>
    <s v="1116L-009-055"/>
    <s v="1116UA21015"/>
    <s v="WT-02.1"/>
    <s v="Northwest"/>
    <n v="36"/>
    <n v="204"/>
    <s v="WT-02.1, REC., SBX-R, WWT ADJ - L, BIRD FRIT, ISA-L"/>
    <s v="Rec."/>
    <s v="SBX-R"/>
    <s v="UCS GL2"/>
    <n v="0.875"/>
    <n v="0.875"/>
    <n v="0.9375"/>
    <n v="1.1875"/>
    <n v="116"/>
    <n v="2.2000000000000002"/>
    <s v="GL-02Z"/>
    <n v="10"/>
    <s v="TO-1116GLZ02-10-2042"/>
    <n v="34.25"/>
    <m/>
    <m/>
    <n v="85.875"/>
    <n v="20.425130208333332"/>
    <n v="245.1015625"/>
    <s v="RELEASED"/>
    <s v="MATCHES"/>
    <x v="57"/>
    <x v="1"/>
  </r>
  <r>
    <x v="13"/>
    <n v="1"/>
    <n v="9"/>
    <n v="56"/>
    <s v="1116L-009-056"/>
    <s v="1116UA11005"/>
    <s v="WT-01.1"/>
    <s v="Northwest"/>
    <n v="100"/>
    <n v="204"/>
    <s v="WT-01.1, REC., VISION, WWT-R, BIRD FRIT, ACOUSTIC GL"/>
    <s v="Rec."/>
    <s v="Vision"/>
    <s v="UCS GL1"/>
    <n v="0.875"/>
    <n v="1.375"/>
    <n v="1.1875"/>
    <n v="0.9375"/>
    <n v="88"/>
    <n v="1"/>
    <s v="GL-06B"/>
    <n v="10"/>
    <s v="TO-1116GLB06-10-7730"/>
    <n v="97.75"/>
    <m/>
    <m/>
    <n v="113.875"/>
    <n v="77.300564236111114"/>
    <n v="927.60677083333337"/>
    <s v="RELEASED"/>
    <s v="MATCHES"/>
    <x v="89"/>
    <x v="0"/>
  </r>
  <r>
    <x v="13"/>
    <n v="1"/>
    <n v="9"/>
    <n v="56"/>
    <s v="1116L-009-056"/>
    <s v="1116UA11005"/>
    <s v="WT-01.1"/>
    <s v="Northwest"/>
    <n v="100"/>
    <n v="204"/>
    <s v="WT-01.1, REC., VISION, WWT-R, BIRD FRIT, ACOUSTIC GL"/>
    <s v="Rec."/>
    <s v="Vision"/>
    <s v="UCS GL2"/>
    <n v="0.875"/>
    <n v="1.375"/>
    <n v="0.9375"/>
    <n v="1.1875"/>
    <n v="116"/>
    <n v="2.2000000000000002"/>
    <s v="GL-02Z"/>
    <n v="10"/>
    <s v="TO-1116GLZ02-10-5829"/>
    <n v="97.75"/>
    <m/>
    <m/>
    <n v="85.875"/>
    <n v="58.293619791666664"/>
    <n v="699.5234375"/>
    <s v="RELEASED"/>
    <s v="MATCHES"/>
    <x v="88"/>
    <x v="0"/>
  </r>
  <r>
    <x v="12"/>
    <n v="1"/>
    <n v="9"/>
    <n v="57"/>
    <s v="1116L-009-057"/>
    <s v="1116UA21008"/>
    <s v="WT-02.1"/>
    <s v="Northwest"/>
    <n v="36"/>
    <n v="204"/>
    <s v="WT-02.1, REC., SBX-L, BIRD FRIT, ISA-L"/>
    <s v="Rec."/>
    <s v="SBX-L"/>
    <s v="UCS GL1"/>
    <n v="0.875"/>
    <n v="0.875"/>
    <n v="1.1875"/>
    <n v="0.9375"/>
    <n v="88"/>
    <n v="1"/>
    <s v="GL-07A"/>
    <n v="10"/>
    <s v="TO-1116GLA07-10-2708"/>
    <n v="34.25"/>
    <m/>
    <m/>
    <n v="113.875"/>
    <n v="27.084852430555557"/>
    <n v="325.01822916666669"/>
    <s v="RELEASED"/>
    <s v="MATCHES"/>
    <x v="56"/>
    <x v="0"/>
  </r>
  <r>
    <x v="12"/>
    <n v="1"/>
    <n v="9"/>
    <n v="57"/>
    <s v="1116L-009-057"/>
    <s v="1116UA21008"/>
    <s v="WT-02.1"/>
    <s v="Northwest"/>
    <n v="36"/>
    <n v="204"/>
    <s v="WT-02.1, REC., SBX-L, BIRD FRIT, ISA-L"/>
    <s v="Rec."/>
    <s v="SBX-L"/>
    <s v="UCS GL2"/>
    <n v="0.875"/>
    <n v="0.875"/>
    <n v="0.9375"/>
    <n v="1.1875"/>
    <n v="116"/>
    <n v="2.2000000000000002"/>
    <s v="GL-02Z"/>
    <n v="10"/>
    <s v="TO-1116GLZ02-10-2042"/>
    <n v="34.25"/>
    <m/>
    <m/>
    <n v="85.875"/>
    <n v="20.425130208333332"/>
    <n v="245.1015625"/>
    <s v="RELEASED"/>
    <s v="MATCHES"/>
    <x v="57"/>
    <x v="1"/>
  </r>
  <r>
    <x v="13"/>
    <n v="1"/>
    <n v="9"/>
    <n v="58"/>
    <s v="1116L-009-058"/>
    <s v="1116UA11003"/>
    <s v="WT-01.1"/>
    <s v="Northwest"/>
    <n v="100"/>
    <n v="204"/>
    <s v="WT-01.1, REC., VISION, BIRD FRIT"/>
    <s v="Rec."/>
    <s v="Vision"/>
    <s v="UCS GL1"/>
    <n v="0.875"/>
    <n v="0.875"/>
    <n v="1.1875"/>
    <n v="0.9375"/>
    <n v="88"/>
    <n v="1"/>
    <s v="GL-01A"/>
    <n v="10"/>
    <s v="TO-1116GLA01-10-7869"/>
    <n v="98.25"/>
    <m/>
    <m/>
    <n v="113.875"/>
    <n v="77.695963541666671"/>
    <n v="932.3515625"/>
    <s v="RELEASED"/>
    <s v="MATCHES"/>
    <x v="58"/>
    <x v="1"/>
  </r>
  <r>
    <x v="13"/>
    <n v="1"/>
    <n v="9"/>
    <n v="58"/>
    <s v="1116L-009-058"/>
    <s v="1116UA11003"/>
    <s v="WT-01.1"/>
    <s v="Northwe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59"/>
    <s v="1116L-009-059"/>
    <s v="1116UA21012"/>
    <s v="WT-02.1"/>
    <s v="Northwest"/>
    <n v="36"/>
    <n v="204"/>
    <s v="WT-02.1, REC., SBX-R, BIRD FRIT, ISA-L"/>
    <s v="Rec."/>
    <s v="SBX-R"/>
    <s v="UCS GL1"/>
    <n v="0.875"/>
    <n v="0.875"/>
    <n v="1.1875"/>
    <n v="0.9375"/>
    <n v="88"/>
    <n v="1"/>
    <s v="GL-07A"/>
    <n v="10"/>
    <s v="TO-1116GLA07-10-2708"/>
    <n v="34.25"/>
    <m/>
    <m/>
    <n v="113.875"/>
    <n v="27.084852430555557"/>
    <n v="325.01822916666669"/>
    <s v="RELEASED"/>
    <s v="MATCHES"/>
    <x v="56"/>
    <x v="0"/>
  </r>
  <r>
    <x v="12"/>
    <n v="1"/>
    <n v="9"/>
    <n v="59"/>
    <s v="1116L-009-059"/>
    <s v="1116UA21012"/>
    <s v="WT-02.1"/>
    <s v="Northwe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60"/>
    <s v="1116L-009-060"/>
    <s v="1116UA12004"/>
    <s v="WT-01.2"/>
    <s v="Northwest"/>
    <n v="92.0625"/>
    <n v="204"/>
    <s v="WT-01.2, REC., SBX, HEAVY, BIRD FRIT"/>
    <s v="Rec."/>
    <s v="SBX"/>
    <s v="UCS GL1"/>
    <n v="0.875"/>
    <n v="0.93620000000000003"/>
    <n v="1.1875"/>
    <n v="0.9375"/>
    <n v="88"/>
    <n v="1"/>
    <s v="GL-01B"/>
    <n v="10"/>
    <s v="TO-1116GLB01-10-7137"/>
    <n v="90.251300000000001"/>
    <m/>
    <m/>
    <n v="113.875"/>
    <n v="71.37060269097222"/>
    <n v="856.44723229166664"/>
    <s v="RELEASED"/>
    <s v="MATCHES"/>
    <x v="90"/>
    <x v="0"/>
  </r>
  <r>
    <x v="13"/>
    <n v="1"/>
    <n v="9"/>
    <n v="60"/>
    <s v="1116L-009-060"/>
    <s v="1116UA12004"/>
    <s v="WT-01.2"/>
    <s v="Northwest"/>
    <n v="92.0625"/>
    <n v="204"/>
    <s v="WT-01.2, REC., SBX, HEAVY, BIRD FRIT"/>
    <s v="Rec."/>
    <s v="SBX"/>
    <s v="UCS GL2"/>
    <n v="0.875"/>
    <n v="0.93620000000000003"/>
    <n v="0.9375"/>
    <n v="1.1875"/>
    <n v="116"/>
    <n v="2.2000000000000002"/>
    <s v="GL-02Z"/>
    <n v="10"/>
    <s v="TO-1116GLZ02-10-5482"/>
    <n v="90.251300000000001"/>
    <m/>
    <m/>
    <n v="85.875"/>
    <n v="53.821738802083331"/>
    <n v="645.86086562499997"/>
    <s v="RELEASED"/>
    <s v="MATCHES"/>
    <x v="91"/>
    <x v="0"/>
  </r>
  <r>
    <x v="16"/>
    <n v="1"/>
    <n v="9"/>
    <n v="61"/>
    <s v="1116L-009-061"/>
    <s v="1116UA35001"/>
    <s v="WT-03.5"/>
    <s v="Northwest"/>
    <n v="36.093000000000004"/>
    <n v="204"/>
    <s v="WT-03.5, CURVED, SBX-L, HEAVY, ISA-R"/>
    <s v="Curved"/>
    <s v="SBX-L"/>
    <s v="UCS GL1"/>
    <n v="0.83725000000000005"/>
    <n v="1.0375000000000001"/>
    <n v="1.1875"/>
    <n v="0.9375"/>
    <n v="88"/>
    <s v="N/A"/>
    <s v="GL-09T"/>
    <n v="30"/>
    <s v="TO-1116GLT09-30-2705"/>
    <m/>
    <n v="34.218250000000005"/>
    <n v="138"/>
    <n v="113.875"/>
    <n v="27.059744574652782"/>
    <n v="324.71693489583339"/>
    <s v="RELEASED"/>
    <s v="MATCHES"/>
    <x v="92"/>
    <x v="0"/>
  </r>
  <r>
    <x v="16"/>
    <n v="1"/>
    <n v="9"/>
    <n v="61"/>
    <s v="1116L-009-061"/>
    <s v="1116UA35001"/>
    <s v="WT-03.5"/>
    <s v="Northwest"/>
    <n v="36.093000000000004"/>
    <n v="204"/>
    <s v="WT-03.5, CURVED, SBX-L, HEAVY, ISA-R"/>
    <s v="Curved"/>
    <s v="SBX-L"/>
    <s v="UCS GL2"/>
    <n v="0.83725000000000005"/>
    <n v="1.0375000000000001"/>
    <n v="0.9375"/>
    <n v="1.1875"/>
    <n v="116"/>
    <n v="2.2000000000000002"/>
    <s v="GL-05D"/>
    <n v="30"/>
    <s v="TO-1116GLD05-30-2040"/>
    <m/>
    <n v="34.218250000000005"/>
    <n v="138"/>
    <n v="85.875"/>
    <n v="20.40619596354167"/>
    <n v="244.87555552806188"/>
    <s v="RELEASED"/>
    <s v="MATCHES"/>
    <x v="93"/>
    <x v="0"/>
  </r>
  <r>
    <x v="13"/>
    <n v="1"/>
    <n v="9"/>
    <n v="62"/>
    <s v="1116L-009-062"/>
    <s v="1116UA11006"/>
    <s v="WT-01.1"/>
    <s v="North "/>
    <n v="100"/>
    <n v="204"/>
    <s v="WT-01.1, REC., VISION, ISA-R, ACOUSTIC GL"/>
    <s v="Rec."/>
    <s v="Vision"/>
    <s v="UCS GL1"/>
    <n v="0.875"/>
    <n v="0.875"/>
    <n v="1.1875"/>
    <n v="0.9375"/>
    <n v="88"/>
    <s v="N/A"/>
    <s v="GL-06Z"/>
    <n v="10"/>
    <s v="TO-1116GLZ06-10-7869"/>
    <n v="98.25"/>
    <m/>
    <m/>
    <n v="113.875"/>
    <n v="77.695963541666671"/>
    <n v="932.3515625"/>
    <s v="RELEASED"/>
    <s v="MATCHES"/>
    <x v="81"/>
    <x v="0"/>
  </r>
  <r>
    <x v="13"/>
    <n v="1"/>
    <n v="9"/>
    <n v="62"/>
    <s v="1116L-009-062"/>
    <s v="1116UA11006"/>
    <s v="WT-01.1"/>
    <s v="North "/>
    <n v="100"/>
    <n v="204"/>
    <s v="WT-01.1, REC., VISION, ISA-R, ACOUSTIC GL"/>
    <s v="Rec."/>
    <s v="Vision"/>
    <s v="UCS GL2"/>
    <n v="0.875"/>
    <n v="0.875"/>
    <n v="0.9375"/>
    <n v="1.1875"/>
    <n v="116"/>
    <n v="2.2000000000000002"/>
    <s v="GL-02Z"/>
    <n v="10"/>
    <s v="TO-1116GLZ02-10-5959"/>
    <n v="98.25"/>
    <m/>
    <m/>
    <n v="85.875"/>
    <n v="58.591796875"/>
    <n v="703.1015625"/>
    <s v="RELEASED"/>
    <s v="MATCHES"/>
    <x v="59"/>
    <x v="1"/>
  </r>
  <r>
    <x v="12"/>
    <n v="1"/>
    <n v="9"/>
    <n v="63"/>
    <s v="1116L-009-063"/>
    <s v="1116UA21004"/>
    <s v="WT-02.1"/>
    <s v="North "/>
    <n v="36"/>
    <n v="204"/>
    <s v="WT-02.1, REC., SBX-R, TYP."/>
    <s v="Rec."/>
    <s v="SBX-R"/>
    <s v="UCS GL1"/>
    <n v="0.875"/>
    <n v="0.875"/>
    <n v="1.1875"/>
    <n v="0.9375"/>
    <n v="88"/>
    <s v="N/A"/>
    <s v="GL-07T"/>
    <n v="10"/>
    <s v="TO-1116GLT07-10-2708"/>
    <n v="34.25"/>
    <m/>
    <m/>
    <n v="113.875"/>
    <n v="27.084852430555557"/>
    <n v="325.01822916666669"/>
    <s v="RELEASED"/>
    <s v="MATCHES"/>
    <x v="69"/>
    <x v="0"/>
  </r>
  <r>
    <x v="12"/>
    <n v="1"/>
    <n v="9"/>
    <n v="63"/>
    <s v="1116L-009-063"/>
    <s v="1116UA21004"/>
    <s v="WT-02.1"/>
    <s v="North "/>
    <n v="36"/>
    <n v="204"/>
    <s v="WT-02.1, REC., SBX-R, TYP."/>
    <s v="Rec."/>
    <s v="SBX-R"/>
    <s v="UCS GL2"/>
    <n v="0.875"/>
    <n v="0.875"/>
    <n v="0.9375"/>
    <n v="1.1875"/>
    <n v="116"/>
    <n v="2.2000000000000002"/>
    <s v="GL-02Z"/>
    <n v="10"/>
    <s v="TO-1116GLZ02-10-2042"/>
    <n v="34.25"/>
    <m/>
    <m/>
    <n v="85.875"/>
    <n v="20.425130208333332"/>
    <n v="245.1015625"/>
    <s v="RELEASED"/>
    <s v="MATCHES"/>
    <x v="57"/>
    <x v="1"/>
  </r>
  <r>
    <x v="13"/>
    <n v="1"/>
    <n v="9"/>
    <n v="64"/>
    <s v="1116L-009-064"/>
    <s v="1116UA12001"/>
    <s v="WT-01.2"/>
    <s v="North "/>
    <n v="100"/>
    <n v="204"/>
    <s v="WT-01.2, REC., SBX, TYP."/>
    <s v="Rec."/>
    <s v="SBX"/>
    <s v="UCS GL1"/>
    <n v="0.875"/>
    <n v="0.875"/>
    <n v="1.1875"/>
    <n v="0.9375"/>
    <n v="88"/>
    <s v="N/A"/>
    <s v="GL-01T"/>
    <n v="10"/>
    <s v="TO-1116GLT01-10-7869"/>
    <n v="98.25"/>
    <m/>
    <m/>
    <n v="113.875"/>
    <n v="77.695963541666671"/>
    <n v="932.3515625"/>
    <s v="RELEASED"/>
    <s v="MATCHES"/>
    <x v="70"/>
    <x v="1"/>
  </r>
  <r>
    <x v="13"/>
    <n v="1"/>
    <n v="9"/>
    <n v="64"/>
    <s v="1116L-009-064"/>
    <s v="1116UA12001"/>
    <s v="WT-01.2"/>
    <s v="North "/>
    <n v="100"/>
    <n v="204"/>
    <s v="WT-01.2, REC., SBX, TYP."/>
    <s v="Rec."/>
    <s v="SBX"/>
    <s v="UCS GL2"/>
    <n v="0.875"/>
    <n v="0.875"/>
    <n v="0.9375"/>
    <n v="1.1875"/>
    <n v="116"/>
    <n v="2.2000000000000002"/>
    <s v="GL-02Z"/>
    <n v="10"/>
    <s v="TO-1116GLZ02-10-5959"/>
    <n v="98.25"/>
    <m/>
    <m/>
    <n v="85.875"/>
    <n v="58.591796875"/>
    <n v="703.1015625"/>
    <s v="RELEASED"/>
    <s v="MATCHES"/>
    <x v="59"/>
    <x v="1"/>
  </r>
  <r>
    <x v="12"/>
    <n v="1"/>
    <n v="9"/>
    <n v="65"/>
    <s v="1116L-009-065"/>
    <s v="1116UA21005"/>
    <s v="WT-02.1"/>
    <s v="North "/>
    <n v="36"/>
    <n v="204"/>
    <s v="WT-02.1, REC., SBX-L, TYP."/>
    <s v="Rec."/>
    <s v="SBX-L"/>
    <s v="UCS GL1"/>
    <n v="0.875"/>
    <n v="0.875"/>
    <n v="1.1875"/>
    <n v="0.9375"/>
    <n v="88"/>
    <s v="N/A"/>
    <s v="GL-07T"/>
    <n v="10"/>
    <s v="TO-1116GLT07-10-2708"/>
    <n v="34.25"/>
    <m/>
    <m/>
    <n v="113.875"/>
    <n v="27.084852430555557"/>
    <n v="325.01822916666669"/>
    <s v="RELEASED"/>
    <s v="MATCHES"/>
    <x v="69"/>
    <x v="0"/>
  </r>
  <r>
    <x v="12"/>
    <n v="1"/>
    <n v="9"/>
    <n v="65"/>
    <s v="1116L-009-065"/>
    <s v="1116UA21005"/>
    <s v="WT-02.1"/>
    <s v="North "/>
    <n v="36"/>
    <n v="204"/>
    <s v="WT-02.1, REC., SBX-L, TYP."/>
    <s v="Rec."/>
    <s v="SBX-L"/>
    <s v="UCS GL2"/>
    <n v="0.875"/>
    <n v="0.875"/>
    <n v="0.9375"/>
    <n v="1.1875"/>
    <n v="116"/>
    <n v="2.2000000000000002"/>
    <s v="GL-02Z"/>
    <n v="10"/>
    <s v="TO-1116GLZ02-10-2042"/>
    <n v="34.25"/>
    <m/>
    <m/>
    <n v="85.875"/>
    <n v="20.425130208333332"/>
    <n v="245.1015625"/>
    <s v="RELEASED"/>
    <s v="MATCHES"/>
    <x v="57"/>
    <x v="1"/>
  </r>
  <r>
    <x v="13"/>
    <n v="1"/>
    <n v="9"/>
    <n v="66"/>
    <s v="1116L-009-066"/>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66"/>
    <s v="1116L-009-066"/>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67"/>
    <s v="1116L-009-067"/>
    <s v="1116UA21004"/>
    <s v="WT-02.1"/>
    <s v="North "/>
    <n v="36"/>
    <n v="204"/>
    <s v="WT-02.1, REC., SBX-R, ISA-R"/>
    <s v="Rec."/>
    <s v="SBX-R"/>
    <s v="UCS GL1"/>
    <n v="0.875"/>
    <n v="0.875"/>
    <n v="1.1875"/>
    <n v="0.9375"/>
    <n v="88"/>
    <s v="N/A"/>
    <s v="GL-07T"/>
    <n v="10"/>
    <s v="TO-1116GLT07-10-2708"/>
    <n v="34.25"/>
    <m/>
    <m/>
    <n v="113.875"/>
    <n v="27.084852430555557"/>
    <n v="325.01822916666669"/>
    <s v="RELEASED"/>
    <s v="MATCHES"/>
    <x v="69"/>
    <x v="0"/>
  </r>
  <r>
    <x v="12"/>
    <n v="1"/>
    <n v="9"/>
    <n v="67"/>
    <s v="1116L-009-067"/>
    <s v="1116UA21004"/>
    <s v="WT-02.1"/>
    <s v="North "/>
    <n v="36"/>
    <n v="204"/>
    <s v="WT-02.1, REC., SBX-R, ISA-R"/>
    <s v="Rec."/>
    <s v="SBX-R"/>
    <s v="UCS GL2"/>
    <n v="0.875"/>
    <n v="0.875"/>
    <n v="0.9375"/>
    <n v="1.1875"/>
    <n v="116"/>
    <n v="2.2000000000000002"/>
    <s v="GL-02Z"/>
    <n v="10"/>
    <s v="TO-1116GLZ02-10-2042"/>
    <n v="34.25"/>
    <m/>
    <m/>
    <n v="85.875"/>
    <n v="20.425130208333332"/>
    <n v="245.1015625"/>
    <s v="RELEASED"/>
    <s v="MATCHES"/>
    <x v="57"/>
    <x v="1"/>
  </r>
  <r>
    <x v="13"/>
    <n v="1"/>
    <n v="9"/>
    <n v="68"/>
    <s v="1116L-009-068"/>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68"/>
    <s v="1116L-009-068"/>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69"/>
    <s v="1116L-009-069"/>
    <s v="1116UA21005"/>
    <s v="WT-02.1"/>
    <s v="North "/>
    <n v="36"/>
    <n v="204"/>
    <s v="WT-02.1, REC., SBX-L, ISA-R"/>
    <s v="Rec."/>
    <s v="SBX-L"/>
    <s v="UCS GL1"/>
    <n v="0.875"/>
    <n v="0.875"/>
    <n v="1.1875"/>
    <n v="0.9375"/>
    <n v="88"/>
    <s v="N/A"/>
    <s v="GL-07T"/>
    <n v="10"/>
    <s v="TO-1116GLT07-10-2708"/>
    <n v="34.25"/>
    <m/>
    <m/>
    <n v="113.875"/>
    <n v="27.084852430555557"/>
    <n v="325.01822916666669"/>
    <s v="RELEASED"/>
    <s v="MATCHES"/>
    <x v="69"/>
    <x v="0"/>
  </r>
  <r>
    <x v="12"/>
    <n v="1"/>
    <n v="9"/>
    <n v="69"/>
    <s v="1116L-009-069"/>
    <s v="1116UA21005"/>
    <s v="WT-02.1"/>
    <s v="North "/>
    <n v="36"/>
    <n v="204"/>
    <s v="WT-02.1, REC., SBX-L, ISA-R"/>
    <s v="Rec."/>
    <s v="SBX-L"/>
    <s v="UCS GL2"/>
    <n v="0.875"/>
    <n v="0.875"/>
    <n v="0.9375"/>
    <n v="1.1875"/>
    <n v="116"/>
    <n v="2.2000000000000002"/>
    <s v="GL-02Z"/>
    <n v="10"/>
    <s v="TO-1116GLZ02-10-2042"/>
    <n v="34.25"/>
    <m/>
    <m/>
    <n v="85.875"/>
    <n v="20.425130208333332"/>
    <n v="245.1015625"/>
    <s v="RELEASED"/>
    <s v="MATCHES"/>
    <x v="57"/>
    <x v="1"/>
  </r>
  <r>
    <x v="13"/>
    <n v="1"/>
    <n v="9"/>
    <n v="70"/>
    <s v="1116L-009-070"/>
    <s v="1116UA12001"/>
    <s v="WT-01.2"/>
    <s v="North "/>
    <n v="100"/>
    <n v="204"/>
    <s v="WT-01.2, REC., SBX, TYP."/>
    <s v="Rec."/>
    <s v="SBX"/>
    <s v="UCS GL1"/>
    <n v="0.875"/>
    <n v="0.875"/>
    <n v="1.1875"/>
    <n v="0.9375"/>
    <n v="88"/>
    <s v="N/A"/>
    <s v="GL-01T"/>
    <n v="10"/>
    <s v="TO-1116GLT01-10-7869"/>
    <n v="98.25"/>
    <m/>
    <m/>
    <n v="113.875"/>
    <n v="77.695963541666671"/>
    <n v="932.3515625"/>
    <s v="RELEASED"/>
    <s v="MATCHES"/>
    <x v="70"/>
    <x v="1"/>
  </r>
  <r>
    <x v="13"/>
    <n v="1"/>
    <n v="9"/>
    <n v="70"/>
    <s v="1116L-009-070"/>
    <s v="1116UA12001"/>
    <s v="WT-01.2"/>
    <s v="North "/>
    <n v="100"/>
    <n v="204"/>
    <s v="WT-01.2, REC., SBX, TYP."/>
    <s v="Rec."/>
    <s v="SBX"/>
    <s v="UCS GL2"/>
    <n v="0.875"/>
    <n v="0.875"/>
    <n v="0.9375"/>
    <n v="1.1875"/>
    <n v="116"/>
    <n v="2.2000000000000002"/>
    <s v="GL-02Z"/>
    <n v="10"/>
    <s v="TO-1116GLZ02-10-5959"/>
    <n v="98.25"/>
    <m/>
    <m/>
    <n v="85.875"/>
    <n v="58.591796875"/>
    <n v="703.1015625"/>
    <s v="RELEASED"/>
    <s v="MATCHES"/>
    <x v="59"/>
    <x v="1"/>
  </r>
  <r>
    <x v="12"/>
    <n v="1"/>
    <n v="9"/>
    <n v="71"/>
    <s v="1116L-009-071"/>
    <s v="1116UA21004"/>
    <s v="WT-02.1"/>
    <s v="North "/>
    <n v="36"/>
    <n v="204"/>
    <s v="WT-02.1, REC., SBX-R, ISA-R"/>
    <s v="Rec."/>
    <s v="SBX-R"/>
    <s v="UCS GL1"/>
    <n v="0.875"/>
    <n v="0.875"/>
    <n v="1.1875"/>
    <n v="0.9375"/>
    <n v="88"/>
    <s v="N/A"/>
    <s v="GL-07T"/>
    <n v="10"/>
    <s v="TO-1116GLT07-10-2708"/>
    <n v="34.25"/>
    <m/>
    <m/>
    <n v="113.875"/>
    <n v="27.084852430555557"/>
    <n v="325.01822916666669"/>
    <s v="RELEASED"/>
    <s v="MATCHES"/>
    <x v="69"/>
    <x v="0"/>
  </r>
  <r>
    <x v="12"/>
    <n v="1"/>
    <n v="9"/>
    <n v="71"/>
    <s v="1116L-009-071"/>
    <s v="1116UA21004"/>
    <s v="WT-02.1"/>
    <s v="North "/>
    <n v="36"/>
    <n v="204"/>
    <s v="WT-02.1, REC., SBX-R, ISA-R"/>
    <s v="Rec."/>
    <s v="SBX-R"/>
    <s v="UCS GL2"/>
    <n v="0.875"/>
    <n v="0.875"/>
    <n v="0.9375"/>
    <n v="1.1875"/>
    <n v="116"/>
    <n v="2.2000000000000002"/>
    <s v="GL-02Z"/>
    <n v="10"/>
    <s v="TO-1116GLZ02-10-2042"/>
    <n v="34.25"/>
    <m/>
    <m/>
    <n v="85.875"/>
    <n v="20.425130208333332"/>
    <n v="245.1015625"/>
    <s v="RELEASED"/>
    <s v="MATCHES"/>
    <x v="57"/>
    <x v="1"/>
  </r>
  <r>
    <x v="13"/>
    <n v="1"/>
    <n v="9"/>
    <n v="72"/>
    <s v="1116L-009-072"/>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72"/>
    <s v="1116L-009-072"/>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73"/>
    <s v="1116L-009-073"/>
    <s v="1116UA21001"/>
    <s v="WT-02.1"/>
    <s v="North "/>
    <n v="36"/>
    <n v="204"/>
    <s v="WT-02.1, REC., SBX-L, ISA-L"/>
    <s v="Rec."/>
    <s v="SBX-L"/>
    <s v="UCS GL1"/>
    <n v="0.875"/>
    <n v="0.875"/>
    <n v="1.1875"/>
    <n v="0.9375"/>
    <n v="88"/>
    <s v="N/A"/>
    <s v="GL-07T"/>
    <n v="10"/>
    <s v="TO-1116GLT07-10-2708"/>
    <n v="34.25"/>
    <m/>
    <m/>
    <n v="113.875"/>
    <n v="27.084852430555557"/>
    <n v="325.01822916666669"/>
    <s v="RELEASED"/>
    <s v="MATCHES"/>
    <x v="69"/>
    <x v="0"/>
  </r>
  <r>
    <x v="12"/>
    <n v="1"/>
    <n v="9"/>
    <n v="73"/>
    <s v="1116L-009-073"/>
    <s v="1116UA21001"/>
    <s v="WT-02.1"/>
    <s v="North "/>
    <n v="36"/>
    <n v="204"/>
    <s v="WT-02.1, REC., SBX-L, ISA-L"/>
    <s v="Rec."/>
    <s v="SBX-L"/>
    <s v="UCS GL2"/>
    <n v="0.875"/>
    <n v="0.875"/>
    <n v="0.9375"/>
    <n v="1.1875"/>
    <n v="116"/>
    <n v="2.2000000000000002"/>
    <s v="GL-02Z"/>
    <n v="10"/>
    <s v="TO-1116GLZ02-10-2042"/>
    <n v="34.25"/>
    <m/>
    <m/>
    <n v="85.875"/>
    <n v="20.425130208333332"/>
    <n v="245.1015625"/>
    <s v="RELEASED"/>
    <s v="MATCHES"/>
    <x v="57"/>
    <x v="1"/>
  </r>
  <r>
    <x v="13"/>
    <n v="1"/>
    <n v="9"/>
    <n v="74"/>
    <s v="1116L-009-074"/>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74"/>
    <s v="1116L-009-074"/>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75"/>
    <s v="1116L-009-075"/>
    <s v="1116UA21016"/>
    <s v="WT-02.1"/>
    <s v="North "/>
    <n v="36"/>
    <n v="204"/>
    <s v="WT-02.1, REC., SBX-R, TYP."/>
    <s v="Rec."/>
    <s v="SBX-R"/>
    <s v="UCS GL1"/>
    <n v="0.875"/>
    <n v="0.875"/>
    <n v="1.1875"/>
    <n v="0.9375"/>
    <n v="88"/>
    <s v="N/A"/>
    <s v="GL-07T"/>
    <n v="10"/>
    <s v="TO-1116GLT07-10-2708"/>
    <n v="34.25"/>
    <m/>
    <m/>
    <n v="113.875"/>
    <n v="27.084852430555557"/>
    <n v="325.01822916666669"/>
    <s v="RELEASED"/>
    <s v="MATCHES"/>
    <x v="69"/>
    <x v="0"/>
  </r>
  <r>
    <x v="12"/>
    <n v="1"/>
    <n v="9"/>
    <n v="75"/>
    <s v="1116L-009-075"/>
    <s v="1116UA21016"/>
    <s v="WT-02.1"/>
    <s v="North "/>
    <n v="36"/>
    <n v="204"/>
    <s v="WT-02.1, REC., SBX-R, TYP."/>
    <s v="Rec."/>
    <s v="SBX-R"/>
    <s v="UCS GL2"/>
    <n v="0.875"/>
    <n v="0.875"/>
    <n v="0.9375"/>
    <n v="1.1875"/>
    <n v="116"/>
    <n v="2.2000000000000002"/>
    <s v="GL-02Z"/>
    <n v="10"/>
    <s v="TO-1116GLZ02-10-2042"/>
    <n v="34.25"/>
    <m/>
    <m/>
    <n v="85.875"/>
    <n v="20.425130208333332"/>
    <n v="245.1015625"/>
    <s v="RELEASED"/>
    <s v="MATCHES"/>
    <x v="57"/>
    <x v="1"/>
  </r>
  <r>
    <x v="13"/>
    <n v="1"/>
    <n v="9"/>
    <n v="76"/>
    <s v="1116L-009-076"/>
    <s v="1116UA12001"/>
    <s v="WT-01.2"/>
    <s v="North "/>
    <n v="100"/>
    <n v="204"/>
    <s v="WT-01.2, REC., SBX, TYP."/>
    <s v="Rec."/>
    <s v="SBX"/>
    <s v="UCS GL1"/>
    <n v="0.875"/>
    <n v="0.875"/>
    <n v="1.1875"/>
    <n v="0.9375"/>
    <n v="88"/>
    <s v="N/A"/>
    <s v="GL-01T"/>
    <n v="10"/>
    <s v="TO-1116GLT01-10-7869"/>
    <n v="98.25"/>
    <m/>
    <m/>
    <n v="113.875"/>
    <n v="77.695963541666671"/>
    <n v="932.3515625"/>
    <s v="RELEASED"/>
    <s v="MATCHES"/>
    <x v="70"/>
    <x v="1"/>
  </r>
  <r>
    <x v="13"/>
    <n v="1"/>
    <n v="9"/>
    <n v="76"/>
    <s v="1116L-009-076"/>
    <s v="1116UA12001"/>
    <s v="WT-01.2"/>
    <s v="North "/>
    <n v="100"/>
    <n v="204"/>
    <s v="WT-01.2, REC., SBX, TYP."/>
    <s v="Rec."/>
    <s v="SBX"/>
    <s v="UCS GL2"/>
    <n v="0.875"/>
    <n v="0.875"/>
    <n v="0.9375"/>
    <n v="1.1875"/>
    <n v="116"/>
    <n v="2.2000000000000002"/>
    <s v="GL-02Z"/>
    <n v="10"/>
    <s v="TO-1116GLZ02-10-5959"/>
    <n v="98.25"/>
    <m/>
    <m/>
    <n v="85.875"/>
    <n v="58.591796875"/>
    <n v="703.1015625"/>
    <s v="RELEASED"/>
    <s v="MATCHES"/>
    <x v="59"/>
    <x v="1"/>
  </r>
  <r>
    <x v="12"/>
    <n v="1"/>
    <n v="9"/>
    <n v="77"/>
    <s v="1116L-009-077"/>
    <s v="1116UA21005"/>
    <s v="WT-02.1"/>
    <s v="North "/>
    <n v="36"/>
    <n v="204"/>
    <s v="WT-02.1, REC., SBX-L, ISA-R"/>
    <s v="Rec."/>
    <s v="SBX-L"/>
    <s v="UCS GL1"/>
    <n v="0.875"/>
    <n v="0.875"/>
    <n v="1.1875"/>
    <n v="0.9375"/>
    <n v="88"/>
    <s v="N/A"/>
    <s v="GL-07T"/>
    <n v="10"/>
    <s v="TO-1116GLT07-10-2708"/>
    <n v="34.25"/>
    <m/>
    <m/>
    <n v="113.875"/>
    <n v="27.084852430555557"/>
    <n v="325.01822916666669"/>
    <s v="RELEASED"/>
    <s v="MATCHES"/>
    <x v="69"/>
    <x v="0"/>
  </r>
  <r>
    <x v="12"/>
    <n v="1"/>
    <n v="9"/>
    <n v="77"/>
    <s v="1116L-009-077"/>
    <s v="1116UA21005"/>
    <s v="WT-02.1"/>
    <s v="North "/>
    <n v="36"/>
    <n v="204"/>
    <s v="WT-02.1, REC., SBX-L, ISA-R"/>
    <s v="Rec."/>
    <s v="SBX-L"/>
    <s v="UCS GL2"/>
    <n v="0.875"/>
    <n v="0.875"/>
    <n v="0.9375"/>
    <n v="1.1875"/>
    <n v="116"/>
    <n v="2.2000000000000002"/>
    <s v="GL-02Z"/>
    <n v="10"/>
    <s v="TO-1116GLZ02-10-2042"/>
    <n v="34.25"/>
    <m/>
    <m/>
    <n v="85.875"/>
    <n v="20.425130208333332"/>
    <n v="245.1015625"/>
    <s v="RELEASED"/>
    <s v="MATCHES"/>
    <x v="57"/>
    <x v="1"/>
  </r>
  <r>
    <x v="13"/>
    <n v="1"/>
    <n v="9"/>
    <n v="78"/>
    <s v="1116L-009-078"/>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78"/>
    <s v="1116L-009-078"/>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79"/>
    <s v="1116L-009-079"/>
    <s v="1116UA21017"/>
    <s v="WT-02.1"/>
    <s v="North "/>
    <n v="36.125"/>
    <n v="204"/>
    <s v="WT-02.1, REC., SBX-R, HEAVY, ISA-R"/>
    <s v="Rec."/>
    <s v="SBX-R"/>
    <s v="UCS GL1"/>
    <n v="1"/>
    <n v="0.875"/>
    <n v="1.1875"/>
    <n v="0.9375"/>
    <n v="88"/>
    <s v="N/A"/>
    <s v="GL-07T"/>
    <n v="10"/>
    <s v="TO-1116GLT07-10-2708"/>
    <n v="34.25"/>
    <m/>
    <m/>
    <n v="113.875"/>
    <n v="27.084852430555557"/>
    <n v="325.01822916666669"/>
    <s v="RELEASED"/>
    <s v="MATCHES"/>
    <x v="69"/>
    <x v="0"/>
  </r>
  <r>
    <x v="12"/>
    <n v="1"/>
    <n v="9"/>
    <n v="79"/>
    <s v="1116L-009-079"/>
    <s v="1116UA21017"/>
    <s v="WT-02.1"/>
    <s v="North "/>
    <n v="36.125"/>
    <n v="204"/>
    <s v="WT-02.1, REC., SBX-R, HEAVY, ISA-R"/>
    <s v="Rec."/>
    <s v="SBX-R"/>
    <s v="UCS GL2"/>
    <n v="1"/>
    <n v="0.875"/>
    <n v="0.9375"/>
    <n v="1.1875"/>
    <n v="116"/>
    <n v="2.2000000000000002"/>
    <s v="GL-02Z"/>
    <n v="10"/>
    <s v="TO-1116GLZ02-10-2042"/>
    <n v="34.25"/>
    <m/>
    <m/>
    <n v="85.875"/>
    <n v="20.425130208333332"/>
    <n v="245.1015625"/>
    <s v="RELEASED"/>
    <s v="MATCHES"/>
    <x v="57"/>
    <x v="1"/>
  </r>
  <r>
    <x v="11"/>
    <n v="1"/>
    <n v="9"/>
    <n v="80"/>
    <s v="1116L-009-080"/>
    <s v="1116UA33001"/>
    <s v="WT-03.3"/>
    <s v="Northeast"/>
    <n v="90.544600000000003"/>
    <n v="204"/>
    <s v="WT-03.3, CURVED, VISION, HEAVY, HEAVY, TOP LIGHTING"/>
    <s v="Curved"/>
    <s v="Vision"/>
    <s v="UCS GL1"/>
    <n v="0.92379999999999995"/>
    <n v="0.92379999999999995"/>
    <n v="1.1875"/>
    <n v="0.9375"/>
    <n v="88"/>
    <s v="N/A"/>
    <s v="GL-04Z"/>
    <n v="30"/>
    <s v="TO-1116GLZ04-30-7014"/>
    <m/>
    <n v="88.697000000000003"/>
    <n v="192.5"/>
    <n v="113.875"/>
    <n v="70.141464409722232"/>
    <n v="841.691961599514"/>
    <s v="RELEASED"/>
    <s v="MATCHES"/>
    <x v="71"/>
    <x v="0"/>
  </r>
  <r>
    <x v="11"/>
    <n v="1"/>
    <n v="9"/>
    <n v="80"/>
    <s v="1116L-009-080"/>
    <s v="1116UA33001"/>
    <s v="WT-03.3"/>
    <s v="Northeast"/>
    <n v="90.544600000000003"/>
    <n v="204"/>
    <s v="WT-03.3, CURVED, VISION, HEAVY, HEAVY, TOP LIGHTING"/>
    <s v="Curved"/>
    <s v="Vision"/>
    <s v="UCS GL2"/>
    <n v="0.92379999999999995"/>
    <n v="0.92379999999999995"/>
    <n v="0.9375"/>
    <n v="1.1875"/>
    <n v="116"/>
    <n v="2.2000000000000002"/>
    <s v="GL-05B"/>
    <n v="30"/>
    <s v="TO-1116GLB05-30-5389"/>
    <m/>
    <n v="88.697000000000003"/>
    <n v="192.5"/>
    <n v="85.875"/>
    <n v="52.894825520833336"/>
    <n v="634.73790625000004"/>
    <s v="RELEASED"/>
    <s v="MATCHES"/>
    <x v="55"/>
    <x v="0"/>
  </r>
  <r>
    <x v="11"/>
    <n v="1"/>
    <n v="9"/>
    <n v="81"/>
    <s v="1116L-009-081"/>
    <s v="1116UA33002"/>
    <s v="WT-03.3"/>
    <s v="Northeast"/>
    <n v="90.508499999999998"/>
    <n v="204"/>
    <s v="WT-03.3, CURVED, VISION, HEAVY, HEAVY, ISA-R, TOP LIGHTING"/>
    <s v="Curved"/>
    <s v="Vision"/>
    <s v="UCS GL1"/>
    <n v="0.90575000000000006"/>
    <n v="0.90575000000000006"/>
    <n v="1.1875"/>
    <n v="0.9375"/>
    <n v="88"/>
    <s v="N/A"/>
    <s v="GL-04Z"/>
    <n v="30"/>
    <s v="TO-1116GLZ04-30-7014"/>
    <m/>
    <n v="88.697000000000003"/>
    <n v="192.5"/>
    <n v="113.875"/>
    <n v="70.141464409722232"/>
    <n v="841.691961599514"/>
    <s v="RELEASED"/>
    <s v="MATCHES"/>
    <x v="71"/>
    <x v="0"/>
  </r>
  <r>
    <x v="11"/>
    <n v="1"/>
    <n v="9"/>
    <n v="81"/>
    <s v="1116L-009-081"/>
    <s v="1116UA33002"/>
    <s v="WT-03.3"/>
    <s v="Northeast"/>
    <n v="90.508499999999998"/>
    <n v="204"/>
    <s v="WT-03.3, CURVED, VISION, HEAVY, HEAVY, ISA-R, TOP LIGHTING"/>
    <s v="Curved"/>
    <s v="Vision"/>
    <s v="UCS GL2"/>
    <n v="0.90575000000000006"/>
    <n v="0.90575000000000006"/>
    <n v="0.9375"/>
    <n v="1.1875"/>
    <n v="116"/>
    <n v="2.2000000000000002"/>
    <s v="GL-05B"/>
    <n v="30"/>
    <s v="TO-1116GLB05-30-5389"/>
    <m/>
    <n v="88.697000000000003"/>
    <n v="192.5"/>
    <n v="85.875"/>
    <n v="52.894825520833336"/>
    <n v="634.73790625000004"/>
    <s v="RELEASED"/>
    <s v="MATCHES"/>
    <x v="55"/>
    <x v="0"/>
  </r>
  <r>
    <x v="11"/>
    <n v="1"/>
    <n v="9"/>
    <n v="82"/>
    <s v="1116L-009-082"/>
    <s v="1116UA33003"/>
    <s v="WT-03.3"/>
    <s v="Northeast"/>
    <n v="90.522000000000006"/>
    <n v="204"/>
    <s v="WT-03.3, CURVED, VISION, HEAVY, ISA-R, TOP LIGHTING"/>
    <s v="Curved"/>
    <s v="Vision"/>
    <s v="UCS GL1"/>
    <n v="0.91249999999999998"/>
    <n v="0.91249999999999998"/>
    <n v="1.1875"/>
    <n v="0.9375"/>
    <n v="88"/>
    <s v="N/A"/>
    <s v="GL-04Z"/>
    <n v="30"/>
    <s v="TO-1116GLZ04-30-7014"/>
    <m/>
    <n v="88.697000000000003"/>
    <n v="192.5"/>
    <n v="113.875"/>
    <n v="70.141464409722232"/>
    <n v="841.691961599514"/>
    <s v="RELEASED"/>
    <s v="MATCHES"/>
    <x v="71"/>
    <x v="0"/>
  </r>
  <r>
    <x v="11"/>
    <n v="1"/>
    <n v="9"/>
    <n v="82"/>
    <s v="1116L-009-082"/>
    <s v="1116UA33003"/>
    <s v="WT-03.3"/>
    <s v="Northeast"/>
    <n v="90.522000000000006"/>
    <n v="204"/>
    <s v="WT-03.3, CURVED, VISION, HEAVY, ISA-R, TOP LIGHTING"/>
    <s v="Curved"/>
    <s v="Vision"/>
    <s v="UCS GL2"/>
    <n v="0.91249999999999998"/>
    <n v="0.91249999999999998"/>
    <n v="0.9375"/>
    <n v="1.1875"/>
    <n v="116"/>
    <n v="2.2000000000000002"/>
    <s v="GL-05B"/>
    <n v="30"/>
    <s v="TO-1116GLB05-30-5389"/>
    <m/>
    <n v="88.697000000000003"/>
    <n v="192.5"/>
    <n v="85.875"/>
    <n v="52.894825520833336"/>
    <n v="634.73790625000004"/>
    <s v="RELEASED"/>
    <s v="MATCHES"/>
    <x v="55"/>
    <x v="0"/>
  </r>
  <r>
    <x v="12"/>
    <n v="1"/>
    <n v="9"/>
    <n v="83"/>
    <s v="1116L-009-083"/>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83"/>
    <s v="1116L-009-083"/>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84"/>
    <s v="1116L-009-084"/>
    <s v="1116UA11001"/>
    <s v="WT-01.1"/>
    <s v="East"/>
    <n v="100"/>
    <n v="204"/>
    <s v="WT-01.1, REC., VISION, TYP."/>
    <s v="Rec."/>
    <s v="Vision"/>
    <s v="UCS GL1"/>
    <n v="0.875"/>
    <n v="0.875"/>
    <n v="1.1875"/>
    <n v="0.9375"/>
    <n v="88"/>
    <s v="N/A"/>
    <s v="GL-01Z"/>
    <n v="10"/>
    <s v="TO-1116GLZ01-10-7869"/>
    <n v="98.25"/>
    <m/>
    <m/>
    <n v="113.875"/>
    <n v="77.695963541666671"/>
    <n v="932.3515625"/>
    <s v="RELEASED"/>
    <s v="MATCHES"/>
    <x v="68"/>
    <x v="1"/>
  </r>
  <r>
    <x v="13"/>
    <n v="1"/>
    <n v="9"/>
    <n v="84"/>
    <s v="1116L-009-084"/>
    <s v="1116UA11001"/>
    <s v="WT-01.1"/>
    <s v="East"/>
    <n v="100"/>
    <n v="204"/>
    <s v="WT-01.1, REC., VISION, TYP."/>
    <s v="Rec."/>
    <s v="Vision"/>
    <s v="UCS GL2"/>
    <n v="0.875"/>
    <n v="0.875"/>
    <n v="0.9375"/>
    <n v="1.1875"/>
    <n v="116"/>
    <n v="2.2000000000000002"/>
    <s v="GL-02Z"/>
    <n v="10"/>
    <s v="TO-1116GLZ02-10-5959"/>
    <n v="98.25"/>
    <m/>
    <m/>
    <n v="85.875"/>
    <n v="58.591796875"/>
    <n v="703.1015625"/>
    <s v="RELEASED"/>
    <s v="MATCHES"/>
    <x v="59"/>
    <x v="1"/>
  </r>
  <r>
    <x v="12"/>
    <n v="1"/>
    <n v="9"/>
    <n v="85"/>
    <s v="1116L-009-085"/>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85"/>
    <s v="1116L-009-085"/>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86"/>
    <s v="1116L-009-086"/>
    <s v="1116UA11001"/>
    <s v="WT-01.1"/>
    <s v="East"/>
    <n v="100"/>
    <n v="204"/>
    <s v="WT-01.1, REC., VISION, TYP."/>
    <s v="Rec."/>
    <s v="Vision"/>
    <s v="UCS GL1"/>
    <n v="0.875"/>
    <n v="0.875"/>
    <n v="1.1875"/>
    <n v="0.9375"/>
    <n v="88"/>
    <s v="N/A"/>
    <s v="GL-01Z"/>
    <n v="10"/>
    <s v="TO-1116GLZ01-10-7869"/>
    <n v="98.25"/>
    <m/>
    <m/>
    <n v="113.875"/>
    <n v="77.695963541666671"/>
    <n v="932.3515625"/>
    <s v="RELEASED"/>
    <s v="MATCHES"/>
    <x v="68"/>
    <x v="1"/>
  </r>
  <r>
    <x v="13"/>
    <n v="1"/>
    <n v="9"/>
    <n v="86"/>
    <s v="1116L-009-086"/>
    <s v="1116UA11001"/>
    <s v="WT-01.1"/>
    <s v="East"/>
    <n v="100"/>
    <n v="204"/>
    <s v="WT-01.1, REC., VISION, TYP."/>
    <s v="Rec."/>
    <s v="Vision"/>
    <s v="UCS GL2"/>
    <n v="0.875"/>
    <n v="0.875"/>
    <n v="0.9375"/>
    <n v="1.1875"/>
    <n v="116"/>
    <n v="2.2000000000000002"/>
    <s v="GL-02Z"/>
    <n v="10"/>
    <s v="TO-1116GLZ02-10-5959"/>
    <n v="98.25"/>
    <m/>
    <m/>
    <n v="85.875"/>
    <n v="58.591796875"/>
    <n v="703.1015625"/>
    <s v="RELEASED"/>
    <s v="MATCHES"/>
    <x v="59"/>
    <x v="1"/>
  </r>
  <r>
    <x v="12"/>
    <n v="1"/>
    <n v="9"/>
    <n v="87"/>
    <s v="1116L-009-087"/>
    <s v="1116UA21003"/>
    <s v="WT-02.1"/>
    <s v="East"/>
    <n v="36"/>
    <n v="204"/>
    <s v="WT-02.1, REC., SBX-L, TYP."/>
    <s v="Rec."/>
    <s v="SBX-L"/>
    <s v="UCS GL1"/>
    <n v="0.875"/>
    <n v="0.875"/>
    <n v="1.1875"/>
    <n v="0.9375"/>
    <n v="88"/>
    <s v="N/A"/>
    <s v="GL-07T"/>
    <n v="10"/>
    <s v="TO-1116GLT07-10-2708"/>
    <n v="34.25"/>
    <m/>
    <m/>
    <n v="113.875"/>
    <n v="27.084852430555557"/>
    <n v="325.01822916666669"/>
    <s v="RELEASED"/>
    <s v="MATCHES"/>
    <x v="69"/>
    <x v="0"/>
  </r>
  <r>
    <x v="12"/>
    <n v="1"/>
    <n v="9"/>
    <n v="87"/>
    <s v="1116L-009-087"/>
    <s v="1116UA21003"/>
    <s v="WT-02.1"/>
    <s v="East"/>
    <n v="36"/>
    <n v="204"/>
    <s v="WT-02.1, REC., SBX-L, TYP."/>
    <s v="Rec."/>
    <s v="SBX-L"/>
    <s v="UCS GL2"/>
    <n v="0.875"/>
    <n v="0.875"/>
    <n v="0.9375"/>
    <n v="1.1875"/>
    <n v="116"/>
    <n v="2.2000000000000002"/>
    <s v="GL-02Z"/>
    <n v="10"/>
    <s v="TO-1116GLZ02-10-2042"/>
    <n v="34.25"/>
    <m/>
    <m/>
    <n v="85.875"/>
    <n v="20.425130208333332"/>
    <n v="245.1015625"/>
    <s v="RELEASED"/>
    <s v="MATCHES"/>
    <x v="57"/>
    <x v="1"/>
  </r>
  <r>
    <x v="13"/>
    <n v="1"/>
    <n v="9"/>
    <n v="88"/>
    <s v="1116L-009-088"/>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88"/>
    <s v="1116L-009-088"/>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89"/>
    <s v="1116L-009-089"/>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89"/>
    <s v="1116L-009-089"/>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90"/>
    <s v="1116L-009-090"/>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90"/>
    <s v="1116L-009-090"/>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91"/>
    <s v="1116L-009-091"/>
    <s v="1116UA21005"/>
    <s v="WT-02.1"/>
    <s v="East"/>
    <n v="36"/>
    <n v="204"/>
    <s v="WT-02.1, REC., SBX-L, ISA-R"/>
    <s v="Rec."/>
    <s v="SBX-L"/>
    <s v="UCS GL1"/>
    <n v="0.875"/>
    <n v="0.875"/>
    <n v="1.1875"/>
    <n v="0.9375"/>
    <n v="88"/>
    <s v="N/A"/>
    <s v="GL-07T"/>
    <n v="10"/>
    <s v="TO-1116GLT07-10-2708"/>
    <n v="34.25"/>
    <m/>
    <m/>
    <n v="113.875"/>
    <n v="27.084852430555557"/>
    <n v="325.01822916666669"/>
    <s v="RELEASED"/>
    <s v="MATCHES"/>
    <x v="69"/>
    <x v="0"/>
  </r>
  <r>
    <x v="12"/>
    <n v="1"/>
    <n v="9"/>
    <n v="91"/>
    <s v="1116L-009-091"/>
    <s v="1116UA21005"/>
    <s v="WT-02.1"/>
    <s v="East"/>
    <n v="36"/>
    <n v="204"/>
    <s v="WT-02.1, REC., SBX-L, ISA-R"/>
    <s v="Rec."/>
    <s v="SBX-L"/>
    <s v="UCS GL2"/>
    <n v="0.875"/>
    <n v="0.875"/>
    <n v="0.9375"/>
    <n v="1.1875"/>
    <n v="116"/>
    <n v="2.2000000000000002"/>
    <s v="GL-02Z"/>
    <n v="10"/>
    <s v="TO-1116GLZ02-10-2042"/>
    <n v="34.25"/>
    <m/>
    <m/>
    <n v="85.875"/>
    <n v="20.425130208333332"/>
    <n v="245.1015625"/>
    <s v="RELEASED"/>
    <s v="MATCHES"/>
    <x v="57"/>
    <x v="1"/>
  </r>
  <r>
    <x v="13"/>
    <n v="1"/>
    <n v="9"/>
    <n v="92"/>
    <s v="1116L-009-092"/>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92"/>
    <s v="1116L-009-092"/>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93"/>
    <s v="1116L-009-093"/>
    <s v="1116UA21006"/>
    <s v="WT-02.1"/>
    <s v="East"/>
    <n v="36"/>
    <n v="204"/>
    <s v="WT-02.1, REC., SBX-R, ISA-L"/>
    <s v="Rec."/>
    <s v="SBX-R"/>
    <s v="UCS GL1"/>
    <n v="0.875"/>
    <n v="0.875"/>
    <n v="1.1875"/>
    <n v="0.9375"/>
    <n v="88"/>
    <s v="N/A"/>
    <s v="GL-07T"/>
    <n v="10"/>
    <s v="TO-1116GLT07-10-2708"/>
    <n v="34.25"/>
    <m/>
    <m/>
    <n v="113.875"/>
    <n v="27.084852430555557"/>
    <n v="325.01822916666669"/>
    <s v="RELEASED"/>
    <s v="MATCHES"/>
    <x v="69"/>
    <x v="0"/>
  </r>
  <r>
    <x v="12"/>
    <n v="1"/>
    <n v="9"/>
    <n v="93"/>
    <s v="1116L-009-093"/>
    <s v="1116UA21006"/>
    <s v="WT-02.1"/>
    <s v="East"/>
    <n v="36"/>
    <n v="204"/>
    <s v="WT-02.1, REC., SBX-R, ISA-L"/>
    <s v="Rec."/>
    <s v="SBX-R"/>
    <s v="UCS GL2"/>
    <n v="0.875"/>
    <n v="0.875"/>
    <n v="0.9375"/>
    <n v="1.1875"/>
    <n v="116"/>
    <n v="2.2000000000000002"/>
    <s v="GL-02Z"/>
    <n v="10"/>
    <s v="TO-1116GLZ02-10-2042"/>
    <n v="34.25"/>
    <m/>
    <m/>
    <n v="85.875"/>
    <n v="20.425130208333332"/>
    <n v="245.1015625"/>
    <s v="RELEASED"/>
    <s v="MATCHES"/>
    <x v="57"/>
    <x v="1"/>
  </r>
  <r>
    <x v="13"/>
    <n v="1"/>
    <n v="9"/>
    <n v="94"/>
    <s v="1116L-009-094"/>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94"/>
    <s v="1116L-009-094"/>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95"/>
    <s v="1116L-009-095"/>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95"/>
    <s v="1116L-009-095"/>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96"/>
    <s v="1116L-009-096"/>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96"/>
    <s v="1116L-009-096"/>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97"/>
    <s v="1116L-009-097"/>
    <s v="1116UA21016"/>
    <s v="WT-02.1"/>
    <s v="East"/>
    <n v="36"/>
    <n v="204"/>
    <s v="WT-02.1, REC., SBX-R, TYP."/>
    <s v="Rec."/>
    <s v="SBX-R"/>
    <s v="UCS GL1"/>
    <n v="0.875"/>
    <n v="0.875"/>
    <n v="1.1875"/>
    <n v="0.9375"/>
    <n v="88"/>
    <s v="N/A"/>
    <s v="GL-07T"/>
    <n v="10"/>
    <s v="TO-1116GLT07-10-2708"/>
    <n v="34.25"/>
    <m/>
    <m/>
    <n v="113.875"/>
    <n v="27.084852430555557"/>
    <n v="325.01822916666669"/>
    <s v="RELEASED"/>
    <s v="MATCHES"/>
    <x v="69"/>
    <x v="0"/>
  </r>
  <r>
    <x v="12"/>
    <n v="1"/>
    <n v="9"/>
    <n v="97"/>
    <s v="1116L-009-097"/>
    <s v="1116UA21016"/>
    <s v="WT-02.1"/>
    <s v="East"/>
    <n v="36"/>
    <n v="204"/>
    <s v="WT-02.1, REC., SBX-R, TYP."/>
    <s v="Rec."/>
    <s v="SBX-R"/>
    <s v="UCS GL2"/>
    <n v="0.875"/>
    <n v="0.875"/>
    <n v="0.9375"/>
    <n v="1.1875"/>
    <n v="116"/>
    <n v="2.2000000000000002"/>
    <s v="GL-02Z"/>
    <n v="10"/>
    <s v="TO-1116GLZ02-10-2042"/>
    <n v="34.25"/>
    <m/>
    <m/>
    <n v="85.875"/>
    <n v="20.425130208333332"/>
    <n v="245.1015625"/>
    <s v="RELEASED"/>
    <s v="MATCHES"/>
    <x v="57"/>
    <x v="1"/>
  </r>
  <r>
    <x v="13"/>
    <n v="1"/>
    <n v="9"/>
    <n v="98"/>
    <s v="1116L-009-098"/>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98"/>
    <s v="1116L-009-098"/>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99"/>
    <s v="1116L-009-099"/>
    <s v="1116UA21005"/>
    <s v="WT-02.1"/>
    <s v="East"/>
    <n v="36"/>
    <n v="204"/>
    <s v="WT-02.1, REC., SBX-L, ISA-R"/>
    <s v="Rec."/>
    <s v="SBX-L"/>
    <s v="UCS GL1"/>
    <n v="0.875"/>
    <n v="0.875"/>
    <n v="1.1875"/>
    <n v="0.9375"/>
    <n v="88"/>
    <s v="N/A"/>
    <s v="GL-07T"/>
    <n v="10"/>
    <s v="TO-1116GLT07-10-2708"/>
    <n v="34.25"/>
    <m/>
    <m/>
    <n v="113.875"/>
    <n v="27.084852430555557"/>
    <n v="325.01822916666669"/>
    <s v="RELEASED"/>
    <s v="MATCHES"/>
    <x v="69"/>
    <x v="0"/>
  </r>
  <r>
    <x v="12"/>
    <n v="1"/>
    <n v="9"/>
    <n v="99"/>
    <s v="1116L-009-099"/>
    <s v="1116UA21005"/>
    <s v="WT-02.1"/>
    <s v="East"/>
    <n v="36"/>
    <n v="204"/>
    <s v="WT-02.1, REC., SBX-L, ISA-R"/>
    <s v="Rec."/>
    <s v="SBX-L"/>
    <s v="UCS GL2"/>
    <n v="0.875"/>
    <n v="0.875"/>
    <n v="0.9375"/>
    <n v="1.1875"/>
    <n v="116"/>
    <n v="2.2000000000000002"/>
    <s v="GL-02Z"/>
    <n v="10"/>
    <s v="TO-1116GLZ02-10-2042"/>
    <n v="34.25"/>
    <m/>
    <m/>
    <n v="85.875"/>
    <n v="20.425130208333332"/>
    <n v="245.1015625"/>
    <s v="RELEASED"/>
    <s v="MATCHES"/>
    <x v="57"/>
    <x v="1"/>
  </r>
  <r>
    <x v="13"/>
    <n v="1"/>
    <n v="9"/>
    <n v="100"/>
    <s v="1116L-009-100"/>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00"/>
    <s v="1116L-009-100"/>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01"/>
    <s v="1116L-009-101"/>
    <s v="1116UA21006"/>
    <s v="WT-02.1"/>
    <s v="East"/>
    <n v="36"/>
    <n v="204"/>
    <s v="WT-02.1, REC., SBX-R, ISA-L"/>
    <s v="Rec."/>
    <s v="SBX-R"/>
    <s v="UCS GL1"/>
    <n v="0.875"/>
    <n v="0.875"/>
    <n v="1.1875"/>
    <n v="0.9375"/>
    <n v="88"/>
    <s v="N/A"/>
    <s v="GL-07T"/>
    <n v="10"/>
    <s v="TO-1116GLT07-10-2708"/>
    <n v="34.25"/>
    <m/>
    <m/>
    <n v="113.875"/>
    <n v="27.084852430555557"/>
    <n v="325.01822916666669"/>
    <s v="RELEASED"/>
    <s v="MATCHES"/>
    <x v="69"/>
    <x v="0"/>
  </r>
  <r>
    <x v="12"/>
    <n v="1"/>
    <n v="9"/>
    <n v="101"/>
    <s v="1116L-009-101"/>
    <s v="1116UA21006"/>
    <s v="WT-02.1"/>
    <s v="East"/>
    <n v="36"/>
    <n v="204"/>
    <s v="WT-02.1, REC., SBX-R, ISA-L"/>
    <s v="Rec."/>
    <s v="SBX-R"/>
    <s v="UCS GL2"/>
    <n v="0.875"/>
    <n v="0.875"/>
    <n v="0.9375"/>
    <n v="1.1875"/>
    <n v="116"/>
    <n v="2.2000000000000002"/>
    <s v="GL-02Z"/>
    <n v="10"/>
    <s v="TO-1116GLZ02-10-2042"/>
    <n v="34.25"/>
    <m/>
    <m/>
    <n v="85.875"/>
    <n v="20.425130208333332"/>
    <n v="245.1015625"/>
    <s v="RELEASED"/>
    <s v="MATCHES"/>
    <x v="57"/>
    <x v="1"/>
  </r>
  <r>
    <x v="13"/>
    <n v="1"/>
    <n v="9"/>
    <n v="102"/>
    <s v="1116L-009-102"/>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102"/>
    <s v="1116L-009-102"/>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103"/>
    <s v="1116L-009-103"/>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103"/>
    <s v="1116L-009-103"/>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104"/>
    <s v="1116L-009-104"/>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04"/>
    <s v="1116L-009-104"/>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05"/>
    <s v="1116L-009-105"/>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105"/>
    <s v="1116L-009-105"/>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106"/>
    <s v="1116L-009-106"/>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06"/>
    <s v="1116L-009-106"/>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07"/>
    <s v="1116L-009-107"/>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107"/>
    <s v="1116L-009-107"/>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108"/>
    <s v="1116L-009-108"/>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108"/>
    <s v="1116L-009-108"/>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109"/>
    <s v="1116L-009-109"/>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109"/>
    <s v="1116L-009-109"/>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110"/>
    <s v="1116L-009-110"/>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10"/>
    <s v="1116L-009-110"/>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11"/>
    <s v="1116L-009-111"/>
    <s v="1116UA21005"/>
    <s v="WT-02.1"/>
    <s v="East"/>
    <n v="36"/>
    <n v="204"/>
    <s v="WT-02.1, REC., SBX-L, ISA-R"/>
    <s v="Rec."/>
    <s v="SBX-L"/>
    <s v="UCS GL1"/>
    <n v="0.875"/>
    <n v="0.875"/>
    <n v="1.1875"/>
    <n v="0.9375"/>
    <n v="88"/>
    <s v="N/A"/>
    <s v="GL-07T"/>
    <n v="10"/>
    <s v="TO-1116GLT07-10-2708"/>
    <n v="34.25"/>
    <m/>
    <m/>
    <n v="113.875"/>
    <n v="27.084852430555557"/>
    <n v="325.01822916666669"/>
    <s v="RELEASED"/>
    <s v="MATCHES"/>
    <x v="69"/>
    <x v="0"/>
  </r>
  <r>
    <x v="12"/>
    <n v="1"/>
    <n v="9"/>
    <n v="111"/>
    <s v="1116L-009-111"/>
    <s v="1116UA21005"/>
    <s v="WT-02.1"/>
    <s v="East"/>
    <n v="36"/>
    <n v="204"/>
    <s v="WT-02.1, REC., SBX-L, ISA-R"/>
    <s v="Rec."/>
    <s v="SBX-L"/>
    <s v="UCS GL2"/>
    <n v="0.875"/>
    <n v="0.875"/>
    <n v="0.9375"/>
    <n v="1.1875"/>
    <n v="116"/>
    <n v="2.2000000000000002"/>
    <s v="GL-02Z"/>
    <n v="10"/>
    <s v="TO-1116GLZ02-10-2042"/>
    <n v="34.25"/>
    <m/>
    <m/>
    <n v="85.875"/>
    <n v="20.425130208333332"/>
    <n v="245.1015625"/>
    <s v="RELEASED"/>
    <s v="MATCHES"/>
    <x v="57"/>
    <x v="1"/>
  </r>
  <r>
    <x v="14"/>
    <n v="1"/>
    <n v="9"/>
    <n v="112"/>
    <s v="1116L-009-112"/>
    <s v="1116UA31003"/>
    <s v="WT-03.1"/>
    <s v="Southeast"/>
    <n v="81.625900000000001"/>
    <n v="204"/>
    <s v="WT-03.1, CURVED, VISION, HEAVY, BIRD FRIT, ISA-R"/>
    <s v="Curved"/>
    <s v="Vision"/>
    <s v="UCS GL1"/>
    <n v="0.92210000000000003"/>
    <n v="0.97809999999999997"/>
    <n v="1.1875"/>
    <n v="0.9375"/>
    <n v="88"/>
    <n v="1"/>
    <s v="GL-04A"/>
    <n v="30"/>
    <s v="TO-1116GLA04-30-6304"/>
    <m/>
    <n v="79.725700000000003"/>
    <n v="138"/>
    <n v="113.875"/>
    <n v="63.046972829861112"/>
    <n v="756.56367395833331"/>
    <s v="RELEASED"/>
    <s v="MATCHES"/>
    <x v="82"/>
    <x v="0"/>
  </r>
  <r>
    <x v="14"/>
    <n v="1"/>
    <n v="9"/>
    <n v="112"/>
    <s v="1116L-009-112"/>
    <s v="1116UA31003"/>
    <s v="WT-03.1"/>
    <s v="Southeast"/>
    <n v="81.625900000000001"/>
    <n v="204"/>
    <s v="WT-03.1, CURVED, VISION, HEAVY, BIRD FRIT, ISA-R"/>
    <s v="Curved"/>
    <s v="Vision"/>
    <s v="UCS GL2"/>
    <n v="0.92210000000000003"/>
    <n v="0.97809999999999997"/>
    <n v="0.9375"/>
    <n v="1.1875"/>
    <n v="116"/>
    <n v="2.2000000000000002"/>
    <s v="GL-05Z"/>
    <n v="30"/>
    <s v="TO-1116GLZ05-30-4854"/>
    <m/>
    <n v="79.725700000000003"/>
    <n v="138"/>
    <n v="85.875"/>
    <n v="47.544753385416669"/>
    <n v="570.53704062500003"/>
    <s v="RELEASED"/>
    <s v="MATCHES"/>
    <x v="83"/>
    <x v="0"/>
  </r>
  <r>
    <x v="14"/>
    <n v="1"/>
    <n v="9"/>
    <n v="113"/>
    <s v="1116L-009-113"/>
    <s v="1116UA31004"/>
    <s v="WT-03.1"/>
    <s v="Southeast"/>
    <n v="81.527600000000007"/>
    <n v="204"/>
    <s v="WT-03.1, CURVED, VISION, HEAVY, HEAVY, BIRD FRIT, ISA-L"/>
    <s v="Curved"/>
    <s v="Vision"/>
    <s v="UCS GL1"/>
    <n v="0.87450000000000006"/>
    <n v="0.9274"/>
    <n v="1.1875"/>
    <n v="0.9375"/>
    <n v="88"/>
    <n v="1"/>
    <s v="GL-04A"/>
    <n v="30"/>
    <s v="TO-1116GLA04-30-6304"/>
    <m/>
    <n v="79.725700000000003"/>
    <n v="138"/>
    <n v="113.875"/>
    <n v="63.046972829861112"/>
    <n v="756.56367395833331"/>
    <s v="RELEASED"/>
    <s v="MATCHES"/>
    <x v="82"/>
    <x v="0"/>
  </r>
  <r>
    <x v="14"/>
    <n v="1"/>
    <n v="9"/>
    <n v="113"/>
    <s v="1116L-009-113"/>
    <s v="1116UA31004"/>
    <s v="WT-03.1"/>
    <s v="Southeast"/>
    <n v="81.527600000000007"/>
    <n v="204"/>
    <s v="WT-03.1, CURVED, VISION, HEAVY, HEAVY, BIRD FRIT, ISA-L"/>
    <s v="Curved"/>
    <s v="Vision"/>
    <s v="UCS GL2"/>
    <n v="0.87450000000000006"/>
    <n v="0.9274"/>
    <n v="0.9375"/>
    <n v="1.1875"/>
    <n v="116"/>
    <n v="2.2000000000000002"/>
    <s v="GL-05Z"/>
    <n v="30"/>
    <s v="TO-1116GLZ05-30-4854"/>
    <m/>
    <n v="79.725700000000003"/>
    <n v="138"/>
    <n v="85.875"/>
    <n v="47.544753385416669"/>
    <n v="570.53704062500003"/>
    <s v="RELEASED"/>
    <s v="MATCHES"/>
    <x v="83"/>
    <x v="0"/>
  </r>
  <r>
    <x v="12"/>
    <n v="1"/>
    <n v="9"/>
    <n v="114"/>
    <s v="1116L-009-114"/>
    <s v="1116UA21018"/>
    <s v="WT-02.1"/>
    <s v="Southeast"/>
    <n v="36"/>
    <n v="204"/>
    <s v="WT-02.1, REC., SBX-R, HEAVY, BIRD FRIT, ISA-L"/>
    <s v="Rec."/>
    <s v="SBX-R"/>
    <s v="UCS GL1"/>
    <n v="0.875"/>
    <n v="0.875"/>
    <n v="1.1875"/>
    <n v="0.9375"/>
    <n v="88"/>
    <n v="1"/>
    <s v="GL-07A"/>
    <n v="10"/>
    <s v="TO-1116GLA07-10-2708"/>
    <n v="34.25"/>
    <m/>
    <m/>
    <n v="113.875"/>
    <n v="27.084852430555557"/>
    <n v="325.01822916666669"/>
    <s v="RELEASED"/>
    <s v="MATCHES"/>
    <x v="56"/>
    <x v="0"/>
  </r>
  <r>
    <x v="12"/>
    <n v="1"/>
    <n v="9"/>
    <n v="114"/>
    <s v="1116L-009-114"/>
    <s v="1116UA21018"/>
    <s v="WT-02.1"/>
    <s v="Southeast"/>
    <n v="36"/>
    <n v="204"/>
    <s v="WT-02.1, REC., SBX-R, HEAVY, BIRD FRIT, ISA-L"/>
    <s v="Rec."/>
    <s v="SBX-R"/>
    <s v="UCS GL2"/>
    <n v="0.875"/>
    <n v="0.875"/>
    <n v="0.9375"/>
    <n v="1.1875"/>
    <n v="116"/>
    <n v="2.2000000000000002"/>
    <s v="GL-02Z"/>
    <n v="10"/>
    <s v="TO-1116GLZ02-10-2042"/>
    <n v="34.25"/>
    <m/>
    <m/>
    <n v="85.875"/>
    <n v="20.425130208333332"/>
    <n v="245.1015625"/>
    <s v="RELEASED"/>
    <s v="MATCHES"/>
    <x v="57"/>
    <x v="1"/>
  </r>
  <r>
    <x v="13"/>
    <n v="1"/>
    <n v="9"/>
    <n v="115"/>
    <s v="1116L-009-115"/>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15"/>
    <s v="1116L-009-115"/>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16"/>
    <s v="1116L-009-116"/>
    <s v="1116UA21008"/>
    <s v="WT-02.1"/>
    <s v="Southeast"/>
    <n v="36"/>
    <n v="204"/>
    <s v="WT-02.1, REC., SBX-L, BIRD FRIT, ISA-L"/>
    <s v="Rec."/>
    <s v="SBX-L"/>
    <s v="UCS GL1"/>
    <n v="0.875"/>
    <n v="0.875"/>
    <n v="1.1875"/>
    <n v="0.9375"/>
    <n v="88"/>
    <n v="1"/>
    <s v="GL-07A"/>
    <n v="10"/>
    <s v="TO-1116GLA07-10-2708"/>
    <n v="34.25"/>
    <m/>
    <m/>
    <n v="113.875"/>
    <n v="27.084852430555557"/>
    <n v="325.01822916666669"/>
    <s v="RELEASED"/>
    <s v="MATCHES"/>
    <x v="56"/>
    <x v="0"/>
  </r>
  <r>
    <x v="12"/>
    <n v="1"/>
    <n v="9"/>
    <n v="116"/>
    <s v="1116L-009-116"/>
    <s v="1116UA21008"/>
    <s v="WT-02.1"/>
    <s v="Southeast"/>
    <n v="36"/>
    <n v="204"/>
    <s v="WT-02.1, REC., SBX-L, BIRD FRIT, ISA-L"/>
    <s v="Rec."/>
    <s v="SBX-L"/>
    <s v="UCS GL2"/>
    <n v="0.875"/>
    <n v="0.875"/>
    <n v="0.9375"/>
    <n v="1.1875"/>
    <n v="116"/>
    <n v="2.2000000000000002"/>
    <s v="GL-02Z"/>
    <n v="10"/>
    <s v="TO-1116GLZ02-10-2042"/>
    <n v="34.25"/>
    <m/>
    <m/>
    <n v="85.875"/>
    <n v="20.425130208333332"/>
    <n v="245.1015625"/>
    <s v="RELEASED"/>
    <s v="MATCHES"/>
    <x v="57"/>
    <x v="1"/>
  </r>
  <r>
    <x v="13"/>
    <n v="1"/>
    <n v="9"/>
    <n v="117"/>
    <s v="1116L-009-117"/>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17"/>
    <s v="1116L-009-117"/>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18"/>
    <s v="1116L-009-118"/>
    <s v="1116UA21012"/>
    <s v="WT-02.1"/>
    <s v="Southeast"/>
    <n v="36"/>
    <n v="204"/>
    <s v="WT-02.1, REC., SBX-R, BIRD FRIT, ISA-L"/>
    <s v="Rec."/>
    <s v="SBX-R"/>
    <s v="UCS GL1"/>
    <n v="0.875"/>
    <n v="0.875"/>
    <n v="1.1875"/>
    <n v="0.9375"/>
    <n v="88"/>
    <n v="1"/>
    <s v="GL-07A"/>
    <n v="10"/>
    <s v="TO-1116GLA07-10-2708"/>
    <n v="34.25"/>
    <m/>
    <m/>
    <n v="113.875"/>
    <n v="27.084852430555557"/>
    <n v="325.01822916666669"/>
    <s v="RELEASED"/>
    <s v="MATCHES"/>
    <x v="56"/>
    <x v="0"/>
  </r>
  <r>
    <x v="12"/>
    <n v="1"/>
    <n v="9"/>
    <n v="118"/>
    <s v="1116L-009-118"/>
    <s v="1116UA21012"/>
    <s v="WT-02.1"/>
    <s v="Southea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119"/>
    <s v="1116L-009-119"/>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19"/>
    <s v="1116L-009-119"/>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20"/>
    <s v="1116L-009-120"/>
    <s v="1116UA21013"/>
    <s v="WT-02.1"/>
    <s v="Southeast"/>
    <n v="36"/>
    <n v="204"/>
    <s v="WT-02.1, REC., SBX-L, BIRD FRIT"/>
    <s v="Rec."/>
    <s v="SBX-L"/>
    <s v="UCS GL1"/>
    <n v="0.875"/>
    <n v="0.875"/>
    <n v="1.1875"/>
    <n v="0.9375"/>
    <n v="88"/>
    <n v="1"/>
    <s v="GL-07A"/>
    <n v="10"/>
    <s v="TO-1116GLA07-10-2708"/>
    <n v="34.25"/>
    <m/>
    <m/>
    <n v="113.875"/>
    <n v="27.084852430555557"/>
    <n v="325.01822916666669"/>
    <s v="RELEASED"/>
    <s v="MATCHES"/>
    <x v="56"/>
    <x v="0"/>
  </r>
  <r>
    <x v="12"/>
    <n v="1"/>
    <n v="9"/>
    <n v="120"/>
    <s v="1116L-009-120"/>
    <s v="1116UA21013"/>
    <s v="WT-02.1"/>
    <s v="Southeast"/>
    <n v="36"/>
    <n v="204"/>
    <s v="WT-02.1, REC., SBX-L, BIRD FRIT"/>
    <s v="Rec."/>
    <s v="SBX-L"/>
    <s v="UCS GL2"/>
    <n v="0.875"/>
    <n v="0.875"/>
    <n v="0.9375"/>
    <n v="1.1875"/>
    <n v="116"/>
    <n v="2.2000000000000002"/>
    <s v="GL-02Z"/>
    <n v="10"/>
    <s v="TO-1116GLZ02-10-2042"/>
    <n v="34.25"/>
    <m/>
    <m/>
    <n v="85.875"/>
    <n v="20.425130208333332"/>
    <n v="245.1015625"/>
    <s v="RELEASED"/>
    <s v="MATCHES"/>
    <x v="57"/>
    <x v="1"/>
  </r>
  <r>
    <x v="13"/>
    <n v="1"/>
    <n v="9"/>
    <n v="121"/>
    <s v="1116L-009-121"/>
    <s v="1116UA12002"/>
    <s v="WT-01.2"/>
    <s v="Southeast"/>
    <n v="100"/>
    <n v="204"/>
    <s v="WT-01.2, REC., SBX, BIRD FRIT"/>
    <s v="Rec."/>
    <s v="SBX"/>
    <s v="UCS GL1"/>
    <n v="0.875"/>
    <n v="0.875"/>
    <n v="1.1875"/>
    <n v="0.9375"/>
    <n v="88"/>
    <n v="1"/>
    <s v="GL-01B"/>
    <n v="10"/>
    <s v="TO-1116GLB01-10-7869"/>
    <n v="98.25"/>
    <m/>
    <m/>
    <n v="113.875"/>
    <n v="77.695963541666671"/>
    <n v="932.3515625"/>
    <s v="RELEASED"/>
    <s v="MATCHES"/>
    <x v="60"/>
    <x v="1"/>
  </r>
  <r>
    <x v="13"/>
    <n v="1"/>
    <n v="9"/>
    <n v="121"/>
    <s v="1116L-009-121"/>
    <s v="1116UA12002"/>
    <s v="WT-01.2"/>
    <s v="Southeast"/>
    <n v="100"/>
    <n v="204"/>
    <s v="WT-01.2, REC., SBX, BIRD FRIT"/>
    <s v="Rec."/>
    <s v="SBX"/>
    <s v="UCS GL2"/>
    <n v="0.875"/>
    <n v="0.875"/>
    <n v="0.9375"/>
    <n v="1.1875"/>
    <n v="116"/>
    <n v="2.2000000000000002"/>
    <s v="GL-02Z"/>
    <n v="10"/>
    <s v="TO-1116GLZ02-10-5959"/>
    <n v="98.25"/>
    <m/>
    <m/>
    <n v="85.875"/>
    <n v="58.591796875"/>
    <n v="703.1015625"/>
    <s v="RELEASED"/>
    <s v="MATCHES"/>
    <x v="59"/>
    <x v="1"/>
  </r>
  <r>
    <x v="12"/>
    <n v="1"/>
    <n v="9"/>
    <n v="122"/>
    <s v="1116L-009-122"/>
    <s v="1116UA21011"/>
    <s v="WT-02.1"/>
    <s v="Southeast"/>
    <n v="36"/>
    <n v="204"/>
    <s v="WT-02.1, REC., SBX-R, BIRD FRIT, ISA-R"/>
    <s v="Rec."/>
    <s v="SBX-R"/>
    <s v="UCS GL1"/>
    <n v="0.875"/>
    <n v="0.875"/>
    <n v="1.1875"/>
    <n v="0.9375"/>
    <n v="88"/>
    <n v="1"/>
    <s v="GL-07A"/>
    <n v="10"/>
    <s v="TO-1116GLA07-10-2708"/>
    <n v="34.25"/>
    <m/>
    <m/>
    <n v="113.875"/>
    <n v="27.084852430555557"/>
    <n v="325.01822916666669"/>
    <s v="RELEASED"/>
    <s v="MATCHES"/>
    <x v="56"/>
    <x v="0"/>
  </r>
  <r>
    <x v="12"/>
    <n v="1"/>
    <n v="9"/>
    <n v="122"/>
    <s v="1116L-009-122"/>
    <s v="1116UA21011"/>
    <s v="WT-02.1"/>
    <s v="Southeast"/>
    <n v="36"/>
    <n v="204"/>
    <s v="WT-02.1, REC., SBX-R, BIRD FRIT, ISA-R"/>
    <s v="Rec."/>
    <s v="SBX-R"/>
    <s v="UCS GL2"/>
    <n v="0.875"/>
    <n v="0.875"/>
    <n v="0.9375"/>
    <n v="1.1875"/>
    <n v="116"/>
    <n v="2.2000000000000002"/>
    <s v="GL-02Z"/>
    <n v="10"/>
    <s v="TO-1116GLZ02-10-2042"/>
    <n v="34.25"/>
    <m/>
    <m/>
    <n v="85.875"/>
    <n v="20.425130208333332"/>
    <n v="245.1015625"/>
    <s v="RELEASED"/>
    <s v="MATCHES"/>
    <x v="57"/>
    <x v="1"/>
  </r>
  <r>
    <x v="13"/>
    <n v="1"/>
    <n v="9"/>
    <n v="123"/>
    <s v="1116L-009-123"/>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23"/>
    <s v="1116L-009-123"/>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24"/>
    <s v="1116L-009-124"/>
    <s v="1116UA21010"/>
    <s v="WT-02.1"/>
    <s v="Southeast"/>
    <n v="36"/>
    <n v="204"/>
    <s v="WT-02.1, REC., SBX-L, BIRD FRIT, ISA-R"/>
    <s v="Rec."/>
    <s v="SBX-L"/>
    <s v="UCS GL1"/>
    <n v="0.875"/>
    <n v="0.875"/>
    <n v="1.1875"/>
    <n v="0.9375"/>
    <n v="88"/>
    <n v="1"/>
    <s v="GL-07A"/>
    <n v="10"/>
    <s v="TO-1116GLA07-10-2708"/>
    <n v="34.25"/>
    <m/>
    <m/>
    <n v="113.875"/>
    <n v="27.084852430555557"/>
    <n v="325.01822916666669"/>
    <s v="RELEASED"/>
    <s v="MATCHES"/>
    <x v="56"/>
    <x v="0"/>
  </r>
  <r>
    <x v="12"/>
    <n v="1"/>
    <n v="9"/>
    <n v="124"/>
    <s v="1116L-009-124"/>
    <s v="1116UA21010"/>
    <s v="WT-02.1"/>
    <s v="Southeast"/>
    <n v="36"/>
    <n v="204"/>
    <s v="WT-02.1, REC., SBX-L, BIRD FRIT, ISA-R"/>
    <s v="Rec."/>
    <s v="SBX-L"/>
    <s v="UCS GL2"/>
    <n v="0.875"/>
    <n v="0.875"/>
    <n v="0.9375"/>
    <n v="1.1875"/>
    <n v="116"/>
    <n v="2.2000000000000002"/>
    <s v="GL-02Z"/>
    <n v="10"/>
    <s v="TO-1116GLZ02-10-2042"/>
    <n v="34.25"/>
    <m/>
    <m/>
    <n v="85.875"/>
    <n v="20.425130208333332"/>
    <n v="245.1015625"/>
    <s v="RELEASED"/>
    <s v="MATCHES"/>
    <x v="57"/>
    <x v="1"/>
  </r>
  <r>
    <x v="15"/>
    <n v="1"/>
    <n v="9"/>
    <n v="125"/>
    <s v="1116L-009-125"/>
    <s v="1116UA16002"/>
    <s v="WT-01.6"/>
    <s v="Southeast"/>
    <n v="100"/>
    <n v="228"/>
    <s v="WT-01.6, REC., DOOR, BIRD FRIT"/>
    <s v="Rec."/>
    <s v="Door"/>
    <s v="Infill 3 SL"/>
    <n v="0.875"/>
    <n v="74.875"/>
    <n v="3.625"/>
    <n v="0.93799999999999994"/>
    <n v="129.75"/>
    <n v="1"/>
    <s v="GL-27Z"/>
    <n v="10"/>
    <s v="TO-1116GLZ27-10-1677"/>
    <n v="24.25"/>
    <m/>
    <m/>
    <n v="93.687000000000012"/>
    <n v="15.777151041666668"/>
    <n v="189.32581250000001"/>
    <s v="RELEASED"/>
    <s v="MATCHES"/>
    <x v="94"/>
    <x v="0"/>
  </r>
  <r>
    <x v="15"/>
    <n v="1"/>
    <n v="9"/>
    <n v="125"/>
    <s v="1116L-009-125"/>
    <s v="1116UA16002"/>
    <s v="WT-01.6"/>
    <s v="Southeast"/>
    <n v="100"/>
    <n v="228"/>
    <s v="WT-01.6, REC., DOOR, BIRD FRIT"/>
    <s v="Rec."/>
    <s v="Door"/>
    <s v="Infill 4 SL"/>
    <n v="74.875"/>
    <n v="0.875"/>
    <n v="3.625"/>
    <n v="0.93799999999999994"/>
    <n v="129.75"/>
    <n v="1"/>
    <s v="GL-27Z"/>
    <n v="10"/>
    <s v="TO-1116GLZ27-10-1677"/>
    <n v="24.25"/>
    <m/>
    <m/>
    <n v="93.687000000000012"/>
    <n v="15.777151041666668"/>
    <n v="189.32581250000001"/>
    <s v="RELEASED"/>
    <s v="MATCHES"/>
    <x v="94"/>
    <x v="0"/>
  </r>
  <r>
    <x v="15"/>
    <n v="1"/>
    <n v="9"/>
    <n v="125"/>
    <s v="1116L-009-125"/>
    <s v="1116UA16002"/>
    <s v="WT-01.6"/>
    <s v="Southeast"/>
    <n v="100"/>
    <n v="228"/>
    <s v="WT-01.6, REC., DOOR, BIRD FRIT"/>
    <s v="Rec."/>
    <s v="Door"/>
    <s v="UCS GL1"/>
    <n v="0.875"/>
    <n v="0.875"/>
    <n v="0.9375"/>
    <n v="0.9375"/>
    <n v="186.25"/>
    <n v="1"/>
    <s v="GL-01A"/>
    <n v="10"/>
    <s v="TO-1116GLA01-10-2720"/>
    <n v="98.25"/>
    <m/>
    <m/>
    <n v="39.875"/>
    <n v="27.206380208333332"/>
    <n v="326.4765625"/>
    <s v="RELEASED"/>
    <s v="MATCHES"/>
    <x v="95"/>
    <x v="0"/>
  </r>
  <r>
    <x v="15"/>
    <n v="1"/>
    <n v="9"/>
    <n v="125"/>
    <s v="1116L-009-125"/>
    <s v="1116UA16002"/>
    <s v="WT-01.6"/>
    <s v="Southeast"/>
    <n v="100"/>
    <n v="228"/>
    <s v="WT-01.6, REC., DOOR, BIRD FRIT"/>
    <s v="Rec."/>
    <s v="Door"/>
    <s v="UCS GL2"/>
    <n v="0.875"/>
    <n v="0.875"/>
    <n v="0.9375"/>
    <n v="1.1875"/>
    <n v="140"/>
    <n v="2.2000000000000002"/>
    <s v="GL-02Z"/>
    <n v="10"/>
    <s v="TO-1116GLZ02-10-5959"/>
    <n v="98.25"/>
    <m/>
    <m/>
    <n v="85.875"/>
    <n v="58.591796875"/>
    <n v="703.1015625"/>
    <s v="RELEASED"/>
    <s v="MATCHES"/>
    <x v="59"/>
    <x v="1"/>
  </r>
  <r>
    <x v="12"/>
    <n v="1"/>
    <n v="9"/>
    <n v="126"/>
    <s v="1116L-009-126"/>
    <s v="1116UA21012"/>
    <s v="WT-02.1"/>
    <s v="Southeast"/>
    <n v="36"/>
    <n v="204"/>
    <s v="WT-02.1, REC., SBX-R, BIRD FRIT, ISA-L"/>
    <s v="Rec."/>
    <s v="SBX-R"/>
    <s v="UCS GL1"/>
    <n v="0.875"/>
    <n v="0.875"/>
    <n v="1.1875"/>
    <n v="0.9375"/>
    <n v="88"/>
    <n v="1"/>
    <s v="GL-07A"/>
    <n v="10"/>
    <s v="TO-1116GLA07-10-2708"/>
    <n v="34.25"/>
    <m/>
    <m/>
    <n v="113.875"/>
    <n v="27.084852430555557"/>
    <n v="325.01822916666669"/>
    <s v="RELEASED"/>
    <s v="MATCHES"/>
    <x v="56"/>
    <x v="0"/>
  </r>
  <r>
    <x v="12"/>
    <n v="1"/>
    <n v="9"/>
    <n v="126"/>
    <s v="1116L-009-126"/>
    <s v="1116UA21012"/>
    <s v="WT-02.1"/>
    <s v="Southea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127"/>
    <s v="1116L-009-127"/>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27"/>
    <s v="1116L-009-127"/>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28"/>
    <s v="1116L-009-128"/>
    <s v="1116UA21008"/>
    <s v="WT-02.1"/>
    <s v="Southeast"/>
    <n v="36"/>
    <n v="204"/>
    <s v="WT-02.1, REC., SBX-L, BIRD FRIT, ISA-L"/>
    <s v="Rec."/>
    <s v="SBX-L"/>
    <s v="UCS GL1"/>
    <n v="0.875"/>
    <n v="0.875"/>
    <n v="1.1875"/>
    <n v="0.9375"/>
    <n v="88"/>
    <n v="1"/>
    <s v="GL-07A"/>
    <n v="10"/>
    <s v="TO-1116GLA07-10-2708"/>
    <n v="34.25"/>
    <m/>
    <m/>
    <n v="113.875"/>
    <n v="27.084852430555557"/>
    <n v="325.01822916666669"/>
    <s v="RELEASED"/>
    <s v="MATCHES"/>
    <x v="56"/>
    <x v="0"/>
  </r>
  <r>
    <x v="12"/>
    <n v="1"/>
    <n v="9"/>
    <n v="128"/>
    <s v="1116L-009-128"/>
    <s v="1116UA21008"/>
    <s v="WT-02.1"/>
    <s v="Southeast"/>
    <n v="36"/>
    <n v="204"/>
    <s v="WT-02.1, REC., SBX-L, BIRD FRIT, ISA-L"/>
    <s v="Rec."/>
    <s v="SBX-L"/>
    <s v="UCS GL2"/>
    <n v="0.875"/>
    <n v="0.875"/>
    <n v="0.9375"/>
    <n v="1.1875"/>
    <n v="116"/>
    <n v="2.2000000000000002"/>
    <s v="GL-02Z"/>
    <n v="10"/>
    <s v="TO-1116GLZ02-10-2042"/>
    <n v="34.25"/>
    <m/>
    <m/>
    <n v="85.875"/>
    <n v="20.425130208333332"/>
    <n v="245.1015625"/>
    <s v="RELEASED"/>
    <s v="MATCHES"/>
    <x v="57"/>
    <x v="1"/>
  </r>
  <r>
    <x v="13"/>
    <n v="1"/>
    <n v="9"/>
    <n v="129"/>
    <s v="1116L-009-129"/>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29"/>
    <s v="1116L-009-129"/>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30"/>
    <s v="1116L-009-130"/>
    <s v="1116UA21009"/>
    <s v="WT-02.1"/>
    <s v="Southeast"/>
    <n v="36"/>
    <n v="204"/>
    <s v="WT-02.1, REC., SBX-R, BIRD FRIT"/>
    <s v="Rec."/>
    <s v="SBX-R"/>
    <s v="UCS GL1"/>
    <n v="0.875"/>
    <n v="0.875"/>
    <n v="1.1875"/>
    <n v="0.9375"/>
    <n v="88"/>
    <n v="1"/>
    <s v="GL-07A"/>
    <n v="10"/>
    <s v="TO-1116GLA07-10-2708"/>
    <n v="34.25"/>
    <m/>
    <m/>
    <n v="113.875"/>
    <n v="27.084852430555557"/>
    <n v="325.01822916666669"/>
    <s v="RELEASED"/>
    <s v="MATCHES"/>
    <x v="56"/>
    <x v="0"/>
  </r>
  <r>
    <x v="12"/>
    <n v="1"/>
    <n v="9"/>
    <n v="130"/>
    <s v="1116L-009-130"/>
    <s v="1116UA21009"/>
    <s v="WT-02.1"/>
    <s v="Southeast"/>
    <n v="36"/>
    <n v="204"/>
    <s v="WT-02.1, REC., SBX-R, BIRD FRIT"/>
    <s v="Rec."/>
    <s v="SBX-R"/>
    <s v="UCS GL2"/>
    <n v="0.875"/>
    <n v="0.875"/>
    <n v="0.9375"/>
    <n v="1.1875"/>
    <n v="116"/>
    <n v="2.2000000000000002"/>
    <s v="GL-02Z"/>
    <n v="10"/>
    <s v="TO-1116GLZ02-10-2042"/>
    <n v="34.25"/>
    <m/>
    <m/>
    <n v="85.875"/>
    <n v="20.425130208333332"/>
    <n v="245.1015625"/>
    <s v="RELEASED"/>
    <s v="MATCHES"/>
    <x v="57"/>
    <x v="1"/>
  </r>
  <r>
    <x v="13"/>
    <n v="1"/>
    <n v="9"/>
    <n v="131"/>
    <s v="1116L-009-131"/>
    <s v="1116UA11007"/>
    <s v="WT-01.1"/>
    <s v="Southeast"/>
    <n v="100"/>
    <n v="204"/>
    <s v="WT-01.1, REC., VISION, WWT-L, BIRD FRIT, ACOUSTIC GL"/>
    <s v="Rec."/>
    <s v="Vision"/>
    <s v="UCS GL1"/>
    <n v="1.375"/>
    <n v="0.875"/>
    <n v="1.1875"/>
    <n v="0.9375"/>
    <n v="88"/>
    <n v="1"/>
    <s v="GL-06B"/>
    <n v="10"/>
    <s v="TO-1116GLB06-10-7730"/>
    <n v="97.75"/>
    <m/>
    <m/>
    <n v="113.875"/>
    <n v="77.300564236111114"/>
    <n v="927.60677083333337"/>
    <s v="RELEASED"/>
    <s v="MATCHES"/>
    <x v="89"/>
    <x v="0"/>
  </r>
  <r>
    <x v="13"/>
    <n v="1"/>
    <n v="9"/>
    <n v="131"/>
    <s v="1116L-009-131"/>
    <s v="1116UA11007"/>
    <s v="WT-01.1"/>
    <s v="Southeast"/>
    <n v="100"/>
    <n v="204"/>
    <s v="WT-01.1, REC., VISION, WWT-L, BIRD FRIT, ACOUSTIC GL"/>
    <s v="Rec."/>
    <s v="Vision"/>
    <s v="UCS GL2"/>
    <n v="1.375"/>
    <n v="0.875"/>
    <n v="0.9375"/>
    <n v="1.1875"/>
    <n v="116"/>
    <n v="2.2000000000000002"/>
    <s v="GL-02Z"/>
    <n v="10"/>
    <s v="TO-1116GLZ02-10-5829"/>
    <n v="97.75"/>
    <m/>
    <m/>
    <n v="85.875"/>
    <n v="58.293619791666664"/>
    <n v="699.5234375"/>
    <s v="RELEASED"/>
    <s v="MATCHES"/>
    <x v="88"/>
    <x v="0"/>
  </r>
  <r>
    <x v="12"/>
    <n v="1"/>
    <n v="9"/>
    <n v="132"/>
    <s v="1116L-009-132"/>
    <s v="1116UA21019"/>
    <s v="WT-02.1"/>
    <s v="Southeast"/>
    <n v="36"/>
    <n v="204"/>
    <s v="WT-02.1, REC., SBX-L, WWT ADJ-R, BIRD FRIT, ISA-R"/>
    <s v="Rec."/>
    <s v="SBX-L"/>
    <s v="UCS GL1"/>
    <n v="0.875"/>
    <n v="0.875"/>
    <n v="1.1875"/>
    <n v="0.9375"/>
    <n v="88"/>
    <n v="1"/>
    <s v="GL-07A"/>
    <n v="10"/>
    <s v="TO-1116GLA07-10-2708"/>
    <n v="34.25"/>
    <m/>
    <m/>
    <n v="113.875"/>
    <n v="27.084852430555557"/>
    <n v="325.01822916666669"/>
    <s v="RELEASED"/>
    <s v="MATCHES"/>
    <x v="56"/>
    <x v="0"/>
  </r>
  <r>
    <x v="12"/>
    <n v="1"/>
    <n v="9"/>
    <n v="132"/>
    <s v="1116L-009-132"/>
    <s v="1116UA21019"/>
    <s v="WT-02.1"/>
    <s v="Southeast"/>
    <n v="36"/>
    <n v="204"/>
    <s v="WT-02.1, REC., SBX-L, WWT ADJ-R, BIRD FRIT, ISA-R"/>
    <s v="Rec."/>
    <s v="SBX-L"/>
    <s v="UCS GL2"/>
    <n v="0.875"/>
    <n v="0.875"/>
    <n v="0.9375"/>
    <n v="1.1875"/>
    <n v="116"/>
    <n v="2.2000000000000002"/>
    <s v="GL-02Z"/>
    <n v="10"/>
    <s v="TO-1116GLZ02-10-2042"/>
    <n v="34.25"/>
    <m/>
    <m/>
    <n v="85.875"/>
    <n v="20.425130208333332"/>
    <n v="245.1015625"/>
    <s v="RELEASED"/>
    <s v="MATCHES"/>
    <x v="57"/>
    <x v="1"/>
  </r>
  <r>
    <x v="13"/>
    <n v="1"/>
    <n v="9"/>
    <n v="133"/>
    <s v="1116L-009-133"/>
    <s v="1116UA12005"/>
    <s v="WT-01.2"/>
    <s v="Southeast"/>
    <n v="100"/>
    <n v="204"/>
    <s v="WT-01.2, REC., SBX, WWT-L, BIRD FRIT"/>
    <s v="Rec."/>
    <s v="SBX"/>
    <s v="UCS GL1"/>
    <n v="1.375"/>
    <n v="0.875"/>
    <n v="1.1875"/>
    <n v="0.9375"/>
    <n v="88"/>
    <n v="1"/>
    <s v="GL-01B"/>
    <n v="10"/>
    <s v="TO-1116GLB01-10-7730"/>
    <n v="97.75"/>
    <m/>
    <m/>
    <n v="113.875"/>
    <n v="77.300564236111114"/>
    <n v="927.60677083333337"/>
    <s v="RELEASED"/>
    <s v="MATCHES"/>
    <x v="87"/>
    <x v="0"/>
  </r>
  <r>
    <x v="13"/>
    <n v="1"/>
    <n v="9"/>
    <n v="133"/>
    <s v="1116L-009-133"/>
    <s v="1116UA12005"/>
    <s v="WT-01.2"/>
    <s v="Southeast"/>
    <n v="100"/>
    <n v="204"/>
    <s v="WT-01.2, REC., SBX, WWT-L, BIRD FRIT"/>
    <s v="Rec."/>
    <s v="SBX"/>
    <s v="UCS GL2"/>
    <n v="1.375"/>
    <n v="0.875"/>
    <n v="0.9375"/>
    <n v="1.1875"/>
    <n v="116"/>
    <n v="2.2000000000000002"/>
    <s v="GL-02Z"/>
    <n v="10"/>
    <s v="TO-1116GLZ02-10-5829"/>
    <n v="97.75"/>
    <m/>
    <m/>
    <n v="85.875"/>
    <n v="58.293619791666664"/>
    <n v="699.5234375"/>
    <s v="RELEASED"/>
    <s v="MATCHES"/>
    <x v="88"/>
    <x v="0"/>
  </r>
  <r>
    <x v="12"/>
    <n v="1"/>
    <n v="9"/>
    <n v="134"/>
    <s v="1116L-009-134"/>
    <s v="1116UA21020"/>
    <s v="WT-02.1"/>
    <s v="Southeast"/>
    <n v="36"/>
    <n v="204"/>
    <s v="WT-02.1, REC., SBX-R, WWT ADJ-R, BIRD FRIT, ISA-L"/>
    <s v="Rec."/>
    <s v="SBX-R"/>
    <s v="UCS GL1"/>
    <n v="0.875"/>
    <n v="0.875"/>
    <n v="1.1875"/>
    <n v="0.9375"/>
    <n v="88"/>
    <n v="1"/>
    <s v="GL-07A"/>
    <n v="10"/>
    <s v="TO-1116GLA07-10-2708"/>
    <n v="34.25"/>
    <m/>
    <m/>
    <n v="113.875"/>
    <n v="27.084852430555557"/>
    <n v="325.01822916666669"/>
    <s v="RELEASED"/>
    <s v="MATCHES"/>
    <x v="56"/>
    <x v="0"/>
  </r>
  <r>
    <x v="12"/>
    <n v="1"/>
    <n v="9"/>
    <n v="134"/>
    <s v="1116L-009-134"/>
    <s v="1116UA21020"/>
    <s v="WT-02.1"/>
    <s v="Southeast"/>
    <n v="36"/>
    <n v="204"/>
    <s v="WT-02.1, REC., SBX-R, WWT ADJ-R, BIRD FRIT, ISA-L"/>
    <s v="Rec."/>
    <s v="SBX-R"/>
    <s v="UCS GL2"/>
    <n v="0.875"/>
    <n v="0.875"/>
    <n v="0.9375"/>
    <n v="1.1875"/>
    <n v="116"/>
    <n v="2.2000000000000002"/>
    <s v="GL-02Z"/>
    <n v="10"/>
    <s v="TO-1116GLZ02-10-2042"/>
    <n v="34.25"/>
    <m/>
    <m/>
    <n v="85.875"/>
    <n v="20.425130208333332"/>
    <n v="245.1015625"/>
    <s v="RELEASED"/>
    <s v="MATCHES"/>
    <x v="57"/>
    <x v="1"/>
  </r>
  <r>
    <x v="13"/>
    <n v="1"/>
    <n v="9"/>
    <n v="135"/>
    <s v="1116L-009-135"/>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35"/>
    <s v="1116L-009-135"/>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36"/>
    <s v="1116L-009-136"/>
    <s v="1116UA21010"/>
    <s v="WT-02.1"/>
    <s v="Southeast"/>
    <n v="36"/>
    <n v="204"/>
    <s v="WT-02.1, REC., SBX-L, BIRD FRIT, ISA-R"/>
    <s v="Rec."/>
    <s v="SBX-L"/>
    <s v="UCS GL1"/>
    <n v="0.875"/>
    <n v="0.875"/>
    <n v="1.1875"/>
    <n v="0.9375"/>
    <n v="88"/>
    <n v="1"/>
    <s v="GL-07A"/>
    <n v="10"/>
    <s v="TO-1116GLA07-10-2708"/>
    <n v="34.25"/>
    <m/>
    <m/>
    <n v="113.875"/>
    <n v="27.084852430555557"/>
    <n v="325.01822916666669"/>
    <s v="RELEASED"/>
    <s v="MATCHES"/>
    <x v="56"/>
    <x v="0"/>
  </r>
  <r>
    <x v="12"/>
    <n v="1"/>
    <n v="9"/>
    <n v="136"/>
    <s v="1116L-009-136"/>
    <s v="1116UA21010"/>
    <s v="WT-02.1"/>
    <s v="Southeast"/>
    <n v="36"/>
    <n v="204"/>
    <s v="WT-02.1, REC., SBX-L, BIRD FRIT, ISA-R"/>
    <s v="Rec."/>
    <s v="SBX-L"/>
    <s v="UCS GL2"/>
    <n v="0.875"/>
    <n v="0.875"/>
    <n v="0.9375"/>
    <n v="1.1875"/>
    <n v="116"/>
    <n v="2.2000000000000002"/>
    <s v="GL-02Z"/>
    <n v="10"/>
    <s v="TO-1116GLZ02-10-2042"/>
    <n v="34.25"/>
    <m/>
    <m/>
    <n v="85.875"/>
    <n v="20.425130208333332"/>
    <n v="245.1015625"/>
    <s v="RELEASED"/>
    <s v="MATCHES"/>
    <x v="57"/>
    <x v="1"/>
  </r>
  <r>
    <x v="13"/>
    <n v="1"/>
    <n v="9"/>
    <n v="137"/>
    <s v="1116L-009-137"/>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37"/>
    <s v="1116L-009-137"/>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38"/>
    <s v="1116L-009-138"/>
    <s v="1116UA21009"/>
    <s v="WT-02.1"/>
    <s v="Southeast"/>
    <n v="36"/>
    <n v="204"/>
    <s v="WT-02.1, REC., SBX-R, BIRD FRIT"/>
    <s v="Rec."/>
    <s v="SBX-R"/>
    <s v="UCS GL1"/>
    <n v="0.875"/>
    <n v="0.875"/>
    <n v="1.1875"/>
    <n v="0.9375"/>
    <n v="88"/>
    <n v="1"/>
    <s v="GL-07A"/>
    <n v="10"/>
    <s v="TO-1116GLA07-10-2708"/>
    <n v="34.25"/>
    <m/>
    <m/>
    <n v="113.875"/>
    <n v="27.084852430555557"/>
    <n v="325.01822916666669"/>
    <s v="RELEASED"/>
    <s v="MATCHES"/>
    <x v="56"/>
    <x v="0"/>
  </r>
  <r>
    <x v="12"/>
    <n v="1"/>
    <n v="9"/>
    <n v="138"/>
    <s v="1116L-009-138"/>
    <s v="1116UA21009"/>
    <s v="WT-02.1"/>
    <s v="Southeast"/>
    <n v="36"/>
    <n v="204"/>
    <s v="WT-02.1, REC., SBX-R, BIRD FRIT"/>
    <s v="Rec."/>
    <s v="SBX-R"/>
    <s v="UCS GL2"/>
    <n v="0.875"/>
    <n v="0.875"/>
    <n v="0.9375"/>
    <n v="1.1875"/>
    <n v="116"/>
    <n v="2.2000000000000002"/>
    <s v="GL-02Z"/>
    <n v="10"/>
    <s v="TO-1116GLZ02-10-2042"/>
    <n v="34.25"/>
    <m/>
    <m/>
    <n v="85.875"/>
    <n v="20.425130208333332"/>
    <n v="245.1015625"/>
    <s v="RELEASED"/>
    <s v="MATCHES"/>
    <x v="57"/>
    <x v="1"/>
  </r>
  <r>
    <x v="13"/>
    <n v="1"/>
    <n v="9"/>
    <n v="139"/>
    <s v="1116L-009-139"/>
    <s v="1116UA11008"/>
    <s v="WT-01.1"/>
    <s v="Southeast"/>
    <n v="92.0625"/>
    <n v="204"/>
    <s v="WT-01.1, REC., VISION, HEAVY, BIRD FRIT, ISA-R"/>
    <s v="Rec."/>
    <s v="Vision"/>
    <s v="UCS GL1"/>
    <n v="0.875"/>
    <n v="0.93620000000000003"/>
    <n v="1.1875"/>
    <n v="0.9375"/>
    <n v="88"/>
    <n v="1"/>
    <s v="GL-01A"/>
    <n v="10"/>
    <s v="TO-1116GLA01-10-7137"/>
    <n v="90.251300000000001"/>
    <m/>
    <m/>
    <n v="113.875"/>
    <n v="71.37060269097222"/>
    <n v="856.44723229166664"/>
    <s v="RELEASED"/>
    <s v="MATCHES"/>
    <x v="96"/>
    <x v="0"/>
  </r>
  <r>
    <x v="13"/>
    <n v="1"/>
    <n v="9"/>
    <n v="139"/>
    <s v="1116L-009-139"/>
    <s v="1116UA11008"/>
    <s v="WT-01.1"/>
    <s v="Southeast"/>
    <n v="92.0625"/>
    <n v="204"/>
    <s v="WT-01.1, REC., VISION, HEAVY, BIRD FRIT, ISA-R"/>
    <s v="Rec."/>
    <s v="Vision"/>
    <s v="UCS GL2"/>
    <n v="0.875"/>
    <n v="0.93620000000000003"/>
    <n v="0.9375"/>
    <n v="1.1875"/>
    <n v="116"/>
    <n v="2.2000000000000002"/>
    <s v="GL-02Z"/>
    <n v="10"/>
    <s v="TO-1116GLZ02-10-5482"/>
    <n v="90.251300000000001"/>
    <m/>
    <m/>
    <n v="85.875"/>
    <n v="53.821738802083331"/>
    <n v="645.86086562499997"/>
    <s v="RELEASED"/>
    <s v="MATCHES"/>
    <x v="91"/>
    <x v="0"/>
  </r>
  <r>
    <x v="16"/>
    <n v="1"/>
    <n v="9"/>
    <n v="140"/>
    <s v="1116L-009-140"/>
    <s v="1116UA35001"/>
    <s v="WT-03.5"/>
    <s v="Southeast"/>
    <n v="36.093000000000004"/>
    <n v="204"/>
    <s v="WT-03.5, CURVED, SBX-L, HEAVY, ISA-R"/>
    <s v="Curved"/>
    <s v="SBX-L"/>
    <s v="UCS GL1"/>
    <n v="0.83725000000000005"/>
    <n v="1.0375000000000001"/>
    <n v="1.1875"/>
    <n v="0.9375"/>
    <n v="88"/>
    <s v="N/A"/>
    <s v="GL-09T"/>
    <n v="30"/>
    <s v="TO-1116GLT09-30-2705"/>
    <m/>
    <n v="34.218250000000005"/>
    <n v="138"/>
    <n v="113.875"/>
    <n v="27.059744574652782"/>
    <n v="324.71693489583339"/>
    <s v="RELEASED"/>
    <s v="MATCHES"/>
    <x v="92"/>
    <x v="0"/>
  </r>
  <r>
    <x v="16"/>
    <n v="1"/>
    <n v="9"/>
    <n v="140"/>
    <s v="1116L-009-140"/>
    <s v="1116UA35001"/>
    <s v="WT-03.5"/>
    <s v="Southeast"/>
    <n v="36.093000000000004"/>
    <n v="204"/>
    <s v="WT-03.5, CURVED, SBX-L, HEAVY, ISA-R"/>
    <s v="Curved"/>
    <s v="SBX-L"/>
    <s v="UCS GL2"/>
    <n v="0.83725000000000005"/>
    <n v="1.0375000000000001"/>
    <n v="0.9375"/>
    <n v="1.1875"/>
    <n v="116"/>
    <n v="2.2000000000000002"/>
    <s v="GL-05D"/>
    <n v="30"/>
    <s v="TO-1116GLD05-30-2040"/>
    <m/>
    <n v="34.218250000000005"/>
    <n v="138"/>
    <n v="85.875"/>
    <n v="20.40619596354167"/>
    <n v="244.87555552806188"/>
    <s v="RELEASED"/>
    <s v="MATCHES"/>
    <x v="93"/>
    <x v="0"/>
  </r>
  <r>
    <x v="13"/>
    <n v="1"/>
    <n v="9"/>
    <n v="141"/>
    <s v="1116L-009-141"/>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41"/>
    <s v="1116L-009-141"/>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42"/>
    <s v="1116L-009-142"/>
    <s v="1116UA21006"/>
    <s v="WT-02.1"/>
    <s v="South"/>
    <n v="36"/>
    <n v="204"/>
    <s v="WT-02.1, REC., SBX-R, ISA-L"/>
    <s v="Rec."/>
    <s v="SBX-R"/>
    <s v="UCS GL1"/>
    <n v="0.875"/>
    <n v="0.875"/>
    <n v="1.1875"/>
    <n v="0.9375"/>
    <n v="88"/>
    <s v="N/A"/>
    <s v="GL-07T"/>
    <n v="10"/>
    <s v="TO-1116GLT07-10-2708"/>
    <n v="34.25"/>
    <m/>
    <m/>
    <n v="113.875"/>
    <n v="27.084852430555557"/>
    <n v="325.01822916666669"/>
    <s v="RELEASED"/>
    <s v="MATCHES"/>
    <x v="69"/>
    <x v="0"/>
  </r>
  <r>
    <x v="12"/>
    <n v="1"/>
    <n v="9"/>
    <n v="142"/>
    <s v="1116L-009-142"/>
    <s v="1116UA21006"/>
    <s v="WT-02.1"/>
    <s v="South"/>
    <n v="36"/>
    <n v="204"/>
    <s v="WT-02.1, REC., SBX-R, ISA-L"/>
    <s v="Rec."/>
    <s v="SBX-R"/>
    <s v="UCS GL2"/>
    <n v="0.875"/>
    <n v="0.875"/>
    <n v="0.9375"/>
    <n v="1.1875"/>
    <n v="116"/>
    <n v="2.2000000000000002"/>
    <s v="GL-02Z"/>
    <n v="10"/>
    <s v="TO-1116GLZ02-10-2042"/>
    <n v="34.25"/>
    <m/>
    <m/>
    <n v="85.875"/>
    <n v="20.425130208333332"/>
    <n v="245.1015625"/>
    <s v="RELEASED"/>
    <s v="MATCHES"/>
    <x v="57"/>
    <x v="1"/>
  </r>
  <r>
    <x v="13"/>
    <n v="1"/>
    <n v="9"/>
    <n v="143"/>
    <s v="1116L-009-143"/>
    <s v="1116UA12001"/>
    <s v="WT-01.2"/>
    <s v="South"/>
    <n v="100"/>
    <n v="204"/>
    <s v="WT-01.2, REC., SBX, TYP."/>
    <s v="Rec."/>
    <s v="SBX"/>
    <s v="UCS GL1"/>
    <n v="0.875"/>
    <n v="0.875"/>
    <n v="1.1875"/>
    <n v="0.9375"/>
    <n v="88"/>
    <s v="N/A"/>
    <s v="GL-01T"/>
    <n v="10"/>
    <s v="TO-1116GLT01-10-7869"/>
    <n v="98.25"/>
    <m/>
    <m/>
    <n v="113.875"/>
    <n v="77.695963541666671"/>
    <n v="932.3515625"/>
    <s v="RELEASED"/>
    <s v="MATCHES"/>
    <x v="70"/>
    <x v="1"/>
  </r>
  <r>
    <x v="13"/>
    <n v="1"/>
    <n v="9"/>
    <n v="143"/>
    <s v="1116L-009-143"/>
    <s v="1116UA12001"/>
    <s v="WT-01.2"/>
    <s v="South"/>
    <n v="100"/>
    <n v="204"/>
    <s v="WT-01.2, REC., SBX, TYP."/>
    <s v="Rec."/>
    <s v="SBX"/>
    <s v="UCS GL2"/>
    <n v="0.875"/>
    <n v="0.875"/>
    <n v="0.9375"/>
    <n v="1.1875"/>
    <n v="116"/>
    <n v="2.2000000000000002"/>
    <s v="GL-02Z"/>
    <n v="10"/>
    <s v="TO-1116GLZ02-10-5959"/>
    <n v="98.25"/>
    <m/>
    <m/>
    <n v="85.875"/>
    <n v="58.591796875"/>
    <n v="703.1015625"/>
    <s v="RELEASED"/>
    <s v="MATCHES"/>
    <x v="59"/>
    <x v="1"/>
  </r>
  <r>
    <x v="12"/>
    <n v="1"/>
    <n v="9"/>
    <n v="144"/>
    <s v="1116L-009-144"/>
    <s v="1116UA21003"/>
    <s v="WT-02.1"/>
    <s v="South"/>
    <n v="36"/>
    <n v="204"/>
    <s v="WT-02.1, REC., SBX-L, TYP."/>
    <s v="Rec."/>
    <s v="SBX-L"/>
    <s v="UCS GL1"/>
    <n v="0.875"/>
    <n v="0.875"/>
    <n v="1.1875"/>
    <n v="0.9375"/>
    <n v="88"/>
    <s v="N/A"/>
    <s v="GL-07T"/>
    <n v="10"/>
    <s v="TO-1116GLT07-10-2708"/>
    <n v="34.25"/>
    <m/>
    <m/>
    <n v="113.875"/>
    <n v="27.084852430555557"/>
    <n v="325.01822916666669"/>
    <s v="RELEASED"/>
    <s v="MATCHES"/>
    <x v="69"/>
    <x v="0"/>
  </r>
  <r>
    <x v="12"/>
    <n v="1"/>
    <n v="9"/>
    <n v="144"/>
    <s v="1116L-009-144"/>
    <s v="1116UA21003"/>
    <s v="WT-02.1"/>
    <s v="South"/>
    <n v="36"/>
    <n v="204"/>
    <s v="WT-02.1, REC., SBX-L, TYP."/>
    <s v="Rec."/>
    <s v="SBX-L"/>
    <s v="UCS GL2"/>
    <n v="0.875"/>
    <n v="0.875"/>
    <n v="0.9375"/>
    <n v="1.1875"/>
    <n v="116"/>
    <n v="2.2000000000000002"/>
    <s v="GL-02Z"/>
    <n v="10"/>
    <s v="TO-1116GLZ02-10-2042"/>
    <n v="34.25"/>
    <m/>
    <m/>
    <n v="85.875"/>
    <n v="20.425130208333332"/>
    <n v="245.1015625"/>
    <s v="RELEASED"/>
    <s v="MATCHES"/>
    <x v="57"/>
    <x v="1"/>
  </r>
  <r>
    <x v="13"/>
    <n v="1"/>
    <n v="9"/>
    <n v="145"/>
    <s v="1116L-009-145"/>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45"/>
    <s v="1116L-009-145"/>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46"/>
    <s v="1116L-009-146"/>
    <s v="1116UA21004"/>
    <s v="WT-02.1"/>
    <s v="South"/>
    <n v="36"/>
    <n v="204"/>
    <s v="WT-02.1, REC., SBX-R, ISA-R"/>
    <s v="Rec."/>
    <s v="SBX-R"/>
    <s v="UCS GL1"/>
    <n v="0.875"/>
    <n v="0.875"/>
    <n v="1.1875"/>
    <n v="0.9375"/>
    <n v="88"/>
    <s v="N/A"/>
    <s v="GL-07T"/>
    <n v="10"/>
    <s v="TO-1116GLT07-10-2708"/>
    <n v="34.25"/>
    <m/>
    <m/>
    <n v="113.875"/>
    <n v="27.084852430555557"/>
    <n v="325.01822916666669"/>
    <s v="RELEASED"/>
    <s v="MATCHES"/>
    <x v="69"/>
    <x v="0"/>
  </r>
  <r>
    <x v="12"/>
    <n v="1"/>
    <n v="9"/>
    <n v="146"/>
    <s v="1116L-009-146"/>
    <s v="1116UA21004"/>
    <s v="WT-02.1"/>
    <s v="South"/>
    <n v="36"/>
    <n v="204"/>
    <s v="WT-02.1, REC., SBX-R, ISA-R"/>
    <s v="Rec."/>
    <s v="SBX-R"/>
    <s v="UCS GL2"/>
    <n v="0.875"/>
    <n v="0.875"/>
    <n v="0.9375"/>
    <n v="1.1875"/>
    <n v="116"/>
    <n v="2.2000000000000002"/>
    <s v="GL-02Z"/>
    <n v="10"/>
    <s v="TO-1116GLZ02-10-2042"/>
    <n v="34.25"/>
    <m/>
    <m/>
    <n v="85.875"/>
    <n v="20.425130208333332"/>
    <n v="245.1015625"/>
    <s v="RELEASED"/>
    <s v="MATCHES"/>
    <x v="57"/>
    <x v="1"/>
  </r>
  <r>
    <x v="13"/>
    <n v="1"/>
    <n v="9"/>
    <n v="147"/>
    <s v="1116L-009-147"/>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47"/>
    <s v="1116L-009-147"/>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48"/>
    <s v="1116L-009-148"/>
    <s v="1116UA21005"/>
    <s v="WT-02.1"/>
    <s v="South"/>
    <n v="36"/>
    <n v="204"/>
    <s v="WT-02.1, REC., SBX-L, ISA-R"/>
    <s v="Rec."/>
    <s v="SBX-L"/>
    <s v="UCS GL1"/>
    <n v="0.875"/>
    <n v="0.875"/>
    <n v="1.1875"/>
    <n v="0.9375"/>
    <n v="88"/>
    <s v="N/A"/>
    <s v="GL-07T"/>
    <n v="10"/>
    <s v="TO-1116GLT07-10-2708"/>
    <n v="34.25"/>
    <m/>
    <m/>
    <n v="113.875"/>
    <n v="27.084852430555557"/>
    <n v="325.01822916666669"/>
    <s v="RELEASED"/>
    <s v="MATCHES"/>
    <x v="69"/>
    <x v="0"/>
  </r>
  <r>
    <x v="12"/>
    <n v="1"/>
    <n v="9"/>
    <n v="148"/>
    <s v="1116L-009-148"/>
    <s v="1116UA21005"/>
    <s v="WT-02.1"/>
    <s v="South"/>
    <n v="36"/>
    <n v="204"/>
    <s v="WT-02.1, REC., SBX-L, ISA-R"/>
    <s v="Rec."/>
    <s v="SBX-L"/>
    <s v="UCS GL2"/>
    <n v="0.875"/>
    <n v="0.875"/>
    <n v="0.9375"/>
    <n v="1.1875"/>
    <n v="116"/>
    <n v="2.2000000000000002"/>
    <s v="GL-02Z"/>
    <n v="10"/>
    <s v="TO-1116GLZ02-10-2042"/>
    <n v="34.25"/>
    <m/>
    <m/>
    <n v="85.875"/>
    <n v="20.425130208333332"/>
    <n v="245.1015625"/>
    <s v="RELEASED"/>
    <s v="MATCHES"/>
    <x v="57"/>
    <x v="1"/>
  </r>
  <r>
    <x v="13"/>
    <n v="1"/>
    <n v="9"/>
    <n v="149"/>
    <s v="1116L-009-149"/>
    <s v="1116UA12001"/>
    <s v="WT-01.2"/>
    <s v="South"/>
    <n v="100"/>
    <n v="204"/>
    <s v="WT-01.2, REC., SBX, TYP."/>
    <s v="Rec."/>
    <s v="SBX"/>
    <s v="UCS GL1"/>
    <n v="0.875"/>
    <n v="0.875"/>
    <n v="1.1875"/>
    <n v="0.9375"/>
    <n v="88"/>
    <s v="N/A"/>
    <s v="GL-01T"/>
    <n v="10"/>
    <s v="TO-1116GLT01-10-7869"/>
    <n v="98.25"/>
    <m/>
    <m/>
    <n v="113.875"/>
    <n v="77.695963541666671"/>
    <n v="932.3515625"/>
    <s v="RELEASED"/>
    <s v="MATCHES"/>
    <x v="70"/>
    <x v="1"/>
  </r>
  <r>
    <x v="13"/>
    <n v="1"/>
    <n v="9"/>
    <n v="149"/>
    <s v="1116L-009-149"/>
    <s v="1116UA12001"/>
    <s v="WT-01.2"/>
    <s v="South"/>
    <n v="100"/>
    <n v="204"/>
    <s v="WT-01.2, REC., SBX, TYP."/>
    <s v="Rec."/>
    <s v="SBX"/>
    <s v="UCS GL2"/>
    <n v="0.875"/>
    <n v="0.875"/>
    <n v="0.9375"/>
    <n v="1.1875"/>
    <n v="116"/>
    <n v="2.2000000000000002"/>
    <s v="GL-02Z"/>
    <n v="10"/>
    <s v="TO-1116GLZ02-10-5959"/>
    <n v="98.25"/>
    <m/>
    <m/>
    <n v="85.875"/>
    <n v="58.591796875"/>
    <n v="703.1015625"/>
    <s v="RELEASED"/>
    <s v="MATCHES"/>
    <x v="59"/>
    <x v="1"/>
  </r>
  <r>
    <x v="12"/>
    <n v="1"/>
    <n v="9"/>
    <n v="150"/>
    <s v="1116L-009-150"/>
    <s v="1116UA21016"/>
    <s v="WT-02.1"/>
    <s v="South"/>
    <n v="36"/>
    <n v="204"/>
    <s v="WT-02.1, REC., SBX-R, TYP."/>
    <s v="Rec."/>
    <s v="SBX-R"/>
    <s v="UCS GL1"/>
    <n v="0.875"/>
    <n v="0.875"/>
    <n v="1.1875"/>
    <n v="0.9375"/>
    <n v="88"/>
    <s v="N/A"/>
    <s v="GL-07T"/>
    <n v="10"/>
    <s v="TO-1116GLT07-10-2708"/>
    <n v="34.25"/>
    <m/>
    <m/>
    <n v="113.875"/>
    <n v="27.084852430555557"/>
    <n v="325.01822916666669"/>
    <s v="RELEASED"/>
    <s v="MATCHES"/>
    <x v="69"/>
    <x v="0"/>
  </r>
  <r>
    <x v="12"/>
    <n v="1"/>
    <n v="9"/>
    <n v="150"/>
    <s v="1116L-009-150"/>
    <s v="1116UA21016"/>
    <s v="WT-02.1"/>
    <s v="South"/>
    <n v="36"/>
    <n v="204"/>
    <s v="WT-02.1, REC., SBX-R, TYP."/>
    <s v="Rec."/>
    <s v="SBX-R"/>
    <s v="UCS GL2"/>
    <n v="0.875"/>
    <n v="0.875"/>
    <n v="0.9375"/>
    <n v="1.1875"/>
    <n v="116"/>
    <n v="2.2000000000000002"/>
    <s v="GL-02Z"/>
    <n v="10"/>
    <s v="TO-1116GLZ02-10-2042"/>
    <n v="34.25"/>
    <m/>
    <m/>
    <n v="85.875"/>
    <n v="20.425130208333332"/>
    <n v="245.1015625"/>
    <s v="RELEASED"/>
    <s v="MATCHES"/>
    <x v="57"/>
    <x v="1"/>
  </r>
  <r>
    <x v="13"/>
    <n v="1"/>
    <n v="9"/>
    <n v="151"/>
    <s v="1116L-009-151"/>
    <s v="1116UA11006"/>
    <s v="WT-01.1"/>
    <s v="South"/>
    <n v="100"/>
    <n v="204"/>
    <s v="WT-01.1, REC., VISION, ISA-R, ACOUSTIC GL"/>
    <s v="Rec."/>
    <s v="Vision"/>
    <s v="UCS GL1"/>
    <n v="0.875"/>
    <n v="0.875"/>
    <n v="1.1875"/>
    <n v="0.9375"/>
    <n v="88"/>
    <s v="N/A"/>
    <s v="GL-06Z"/>
    <n v="10"/>
    <s v="TO-1116GLZ06-10-7869"/>
    <n v="98.25"/>
    <m/>
    <m/>
    <n v="113.875"/>
    <n v="77.695963541666671"/>
    <n v="932.3515625"/>
    <s v="RELEASED"/>
    <s v="MATCHES"/>
    <x v="81"/>
    <x v="0"/>
  </r>
  <r>
    <x v="13"/>
    <n v="1"/>
    <n v="9"/>
    <n v="151"/>
    <s v="1116L-009-151"/>
    <s v="1116UA11006"/>
    <s v="WT-01.1"/>
    <s v="South"/>
    <n v="100"/>
    <n v="204"/>
    <s v="WT-01.1, REC., VISION, ISA-R, ACOUSTIC GL"/>
    <s v="Rec."/>
    <s v="Vision"/>
    <s v="UCS GL2"/>
    <n v="0.875"/>
    <n v="0.875"/>
    <n v="0.9375"/>
    <n v="1.1875"/>
    <n v="116"/>
    <n v="2.2000000000000002"/>
    <s v="GL-02Z"/>
    <n v="10"/>
    <s v="TO-1116GLZ02-10-5959"/>
    <n v="98.25"/>
    <m/>
    <m/>
    <n v="85.875"/>
    <n v="58.591796875"/>
    <n v="703.1015625"/>
    <s v="RELEASED"/>
    <s v="MATCHES"/>
    <x v="59"/>
    <x v="1"/>
  </r>
  <r>
    <x v="12"/>
    <n v="1"/>
    <n v="9"/>
    <n v="152"/>
    <s v="1116L-009-152"/>
    <s v="1116UA21003"/>
    <s v="WT-02.1"/>
    <s v="South"/>
    <n v="36"/>
    <n v="204"/>
    <s v="WT-02.1, REC., SBX-L, TYP."/>
    <s v="Rec."/>
    <s v="SBX-L"/>
    <s v="UCS GL1"/>
    <n v="0.875"/>
    <n v="0.875"/>
    <n v="1.1875"/>
    <n v="0.9375"/>
    <n v="88"/>
    <s v="N/A"/>
    <s v="GL-07T"/>
    <n v="10"/>
    <s v="TO-1116GLT07-10-2708"/>
    <n v="34.25"/>
    <m/>
    <m/>
    <n v="113.875"/>
    <n v="27.084852430555557"/>
    <n v="325.01822916666669"/>
    <s v="RELEASED"/>
    <s v="MATCHES"/>
    <x v="69"/>
    <x v="0"/>
  </r>
  <r>
    <x v="12"/>
    <n v="1"/>
    <n v="9"/>
    <n v="152"/>
    <s v="1116L-009-152"/>
    <s v="1116UA21003"/>
    <s v="WT-02.1"/>
    <s v="South"/>
    <n v="36"/>
    <n v="204"/>
    <s v="WT-02.1, REC., SBX-L, TYP."/>
    <s v="Rec."/>
    <s v="SBX-L"/>
    <s v="UCS GL2"/>
    <n v="0.875"/>
    <n v="0.875"/>
    <n v="0.9375"/>
    <n v="1.1875"/>
    <n v="116"/>
    <n v="2.2000000000000002"/>
    <s v="GL-02Z"/>
    <n v="10"/>
    <s v="TO-1116GLZ02-10-2042"/>
    <n v="34.25"/>
    <m/>
    <m/>
    <n v="85.875"/>
    <n v="20.425130208333332"/>
    <n v="245.1015625"/>
    <s v="RELEASED"/>
    <s v="MATCHES"/>
    <x v="57"/>
    <x v="1"/>
  </r>
  <r>
    <x v="13"/>
    <n v="1"/>
    <n v="9"/>
    <n v="153"/>
    <s v="1116L-009-153"/>
    <s v="1116UA11006"/>
    <s v="WT-01.1"/>
    <s v="South"/>
    <n v="100"/>
    <n v="204"/>
    <s v="WT-01.1, REC., VISION, ISA-R, ACOUSTIC GL"/>
    <s v="Rec."/>
    <s v="Vision"/>
    <s v="UCS GL1"/>
    <n v="0.875"/>
    <n v="0.875"/>
    <n v="1.1875"/>
    <n v="0.9375"/>
    <n v="88"/>
    <s v="N/A"/>
    <s v="GL-06Z"/>
    <n v="10"/>
    <s v="TO-1116GLZ06-10-7869"/>
    <n v="98.25"/>
    <m/>
    <m/>
    <n v="113.875"/>
    <n v="77.695963541666671"/>
    <n v="932.3515625"/>
    <s v="RELEASED"/>
    <s v="MATCHES"/>
    <x v="81"/>
    <x v="0"/>
  </r>
  <r>
    <x v="13"/>
    <n v="1"/>
    <n v="9"/>
    <n v="153"/>
    <s v="1116L-009-153"/>
    <s v="1116UA11006"/>
    <s v="WT-01.1"/>
    <s v="South"/>
    <n v="100"/>
    <n v="204"/>
    <s v="WT-01.1, REC., VISION, ISA-R, ACOUSTIC GL"/>
    <s v="Rec."/>
    <s v="Vision"/>
    <s v="UCS GL2"/>
    <n v="0.875"/>
    <n v="0.875"/>
    <n v="0.9375"/>
    <n v="1.1875"/>
    <n v="116"/>
    <n v="2.2000000000000002"/>
    <s v="GL-02Z"/>
    <n v="10"/>
    <s v="TO-1116GLZ02-10-5959"/>
    <n v="98.25"/>
    <m/>
    <m/>
    <n v="85.875"/>
    <n v="58.591796875"/>
    <n v="703.1015625"/>
    <s v="RELEASED"/>
    <s v="MATCHES"/>
    <x v="59"/>
    <x v="1"/>
  </r>
  <r>
    <x v="12"/>
    <n v="1"/>
    <n v="9"/>
    <n v="154"/>
    <s v="1116L-009-154"/>
    <s v="1116UA21016"/>
    <s v="WT-02.1"/>
    <s v="South"/>
    <n v="36"/>
    <n v="204"/>
    <s v="WT-02.1, REC., SBX-R, TYP."/>
    <s v="Rec."/>
    <s v="SBX-R"/>
    <s v="UCS GL1"/>
    <n v="0.875"/>
    <n v="0.875"/>
    <n v="1.1875"/>
    <n v="0.9375"/>
    <n v="88"/>
    <s v="N/A"/>
    <s v="GL-07T"/>
    <n v="10"/>
    <s v="TO-1116GLT07-10-2708"/>
    <n v="34.25"/>
    <m/>
    <m/>
    <n v="113.875"/>
    <n v="27.084852430555557"/>
    <n v="325.01822916666669"/>
    <s v="RELEASED"/>
    <s v="MATCHES"/>
    <x v="69"/>
    <x v="0"/>
  </r>
  <r>
    <x v="12"/>
    <n v="1"/>
    <n v="9"/>
    <n v="154"/>
    <s v="1116L-009-154"/>
    <s v="1116UA21016"/>
    <s v="WT-02.1"/>
    <s v="South"/>
    <n v="36"/>
    <n v="204"/>
    <s v="WT-02.1, REC., SBX-R, TYP."/>
    <s v="Rec."/>
    <s v="SBX-R"/>
    <s v="UCS GL2"/>
    <n v="0.875"/>
    <n v="0.875"/>
    <n v="0.9375"/>
    <n v="1.1875"/>
    <n v="116"/>
    <n v="2.2000000000000002"/>
    <s v="GL-02Z"/>
    <n v="10"/>
    <s v="TO-1116GLZ02-10-2042"/>
    <n v="34.25"/>
    <m/>
    <m/>
    <n v="85.875"/>
    <n v="20.425130208333332"/>
    <n v="245.1015625"/>
    <s v="RELEASED"/>
    <s v="MATCHES"/>
    <x v="57"/>
    <x v="1"/>
  </r>
  <r>
    <x v="13"/>
    <n v="1"/>
    <n v="9"/>
    <n v="155"/>
    <s v="1116L-009-155"/>
    <s v="1116UA11001"/>
    <s v="WT-01.1"/>
    <s v="South"/>
    <n v="100"/>
    <n v="204"/>
    <s v="WT-01.1, REC., VISION, TYP."/>
    <s v="Rec."/>
    <s v="Vision"/>
    <s v="UCS GL1"/>
    <n v="0.875"/>
    <n v="0.875"/>
    <n v="1.1875"/>
    <n v="0.9375"/>
    <n v="88"/>
    <s v="N/A"/>
    <s v="GL-01Z"/>
    <n v="10"/>
    <s v="TO-1116GLZ01-10-7869"/>
    <n v="98.25"/>
    <m/>
    <m/>
    <n v="113.875"/>
    <n v="77.695963541666671"/>
    <n v="932.3515625"/>
    <s v="RELEASED"/>
    <s v="MATCHES"/>
    <x v="68"/>
    <x v="1"/>
  </r>
  <r>
    <x v="13"/>
    <n v="1"/>
    <n v="9"/>
    <n v="155"/>
    <s v="1116L-009-155"/>
    <s v="1116UA11001"/>
    <s v="WT-01.1"/>
    <s v="South"/>
    <n v="100"/>
    <n v="204"/>
    <s v="WT-01.1, REC., VISION, TYP."/>
    <s v="Rec."/>
    <s v="Vision"/>
    <s v="UCS GL2"/>
    <n v="0.875"/>
    <n v="0.875"/>
    <n v="0.9375"/>
    <n v="1.1875"/>
    <n v="116"/>
    <n v="2.2000000000000002"/>
    <s v="GL-02Z"/>
    <n v="10"/>
    <s v="TO-1116GLZ02-10-5959"/>
    <n v="98.25"/>
    <m/>
    <m/>
    <n v="85.875"/>
    <n v="58.591796875"/>
    <n v="703.1015625"/>
    <s v="RELEASED"/>
    <s v="MATCHES"/>
    <x v="59"/>
    <x v="1"/>
  </r>
  <r>
    <x v="12"/>
    <n v="1"/>
    <n v="9"/>
    <n v="156"/>
    <s v="1116L-009-156"/>
    <s v="1116UA21005"/>
    <s v="WT-02.1"/>
    <s v="South"/>
    <n v="36"/>
    <n v="204"/>
    <s v="WT-02.1, REC., SBX-L, ISA-R"/>
    <s v="Rec."/>
    <s v="SBX-L"/>
    <s v="UCS GL1"/>
    <n v="0.875"/>
    <n v="0.875"/>
    <n v="1.1875"/>
    <n v="0.9375"/>
    <n v="88"/>
    <s v="N/A"/>
    <s v="GL-07T"/>
    <n v="10"/>
    <s v="TO-1116GLT07-10-2708"/>
    <n v="34.25"/>
    <m/>
    <m/>
    <n v="113.875"/>
    <n v="27.084852430555557"/>
    <n v="325.01822916666669"/>
    <s v="RELEASED"/>
    <s v="MATCHES"/>
    <x v="69"/>
    <x v="0"/>
  </r>
  <r>
    <x v="12"/>
    <n v="1"/>
    <n v="9"/>
    <n v="156"/>
    <s v="1116L-009-156"/>
    <s v="1116UA21005"/>
    <s v="WT-02.1"/>
    <s v="South"/>
    <n v="36"/>
    <n v="204"/>
    <s v="WT-02.1, REC., SBX-L, ISA-R"/>
    <s v="Rec."/>
    <s v="SBX-L"/>
    <s v="UCS GL2"/>
    <n v="0.875"/>
    <n v="0.875"/>
    <n v="0.9375"/>
    <n v="1.1875"/>
    <n v="116"/>
    <n v="2.2000000000000002"/>
    <s v="GL-02Z"/>
    <n v="10"/>
    <s v="TO-1116GLZ02-10-2042"/>
    <n v="34.25"/>
    <m/>
    <m/>
    <n v="85.875"/>
    <n v="20.425130208333332"/>
    <n v="245.1015625"/>
    <s v="RELEASED"/>
    <s v="MATCHES"/>
    <x v="57"/>
    <x v="1"/>
  </r>
  <r>
    <x v="13"/>
    <n v="1"/>
    <n v="9"/>
    <n v="157"/>
    <s v="1116L-009-157"/>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57"/>
    <s v="1116L-009-157"/>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58"/>
    <s v="1116L-009-158"/>
    <s v="1116UA21017"/>
    <s v="WT-02.1"/>
    <s v="South"/>
    <n v="36.125"/>
    <n v="204"/>
    <s v="WT-02.1, REC., SBX-R, HEAVY, ISA-R"/>
    <s v="Rec."/>
    <s v="SBX-R"/>
    <s v="UCS GL1"/>
    <n v="1"/>
    <n v="0.875"/>
    <n v="1.1875"/>
    <n v="0.9375"/>
    <n v="88"/>
    <s v="N/A"/>
    <s v="GL-07T"/>
    <n v="10"/>
    <s v="TO-1116GLT07-10-2708"/>
    <n v="34.25"/>
    <m/>
    <m/>
    <n v="113.875"/>
    <n v="27.084852430555557"/>
    <n v="325.01822916666669"/>
    <s v="RELEASED"/>
    <s v="MATCHES"/>
    <x v="69"/>
    <x v="0"/>
  </r>
  <r>
    <x v="12"/>
    <n v="1"/>
    <n v="9"/>
    <n v="158"/>
    <s v="1116L-009-158"/>
    <s v="1116UA21017"/>
    <s v="WT-02.1"/>
    <s v="South"/>
    <n v="36.125"/>
    <n v="204"/>
    <s v="WT-02.1, REC., SBX-R, HEAVY, ISA-R"/>
    <s v="Rec."/>
    <s v="SBX-R"/>
    <s v="UCS GL2"/>
    <n v="1"/>
    <n v="0.875"/>
    <n v="0.9375"/>
    <n v="1.1875"/>
    <n v="116"/>
    <n v="2.2000000000000002"/>
    <s v="GL-02Z"/>
    <n v="10"/>
    <s v="TO-1116GLZ02-10-2042"/>
    <n v="34.25"/>
    <m/>
    <m/>
    <n v="85.875"/>
    <n v="20.425130208333332"/>
    <n v="245.1015625"/>
    <s v="RELEASED"/>
    <s v="MATCHES"/>
    <x v="57"/>
    <x v="1"/>
  </r>
  <r>
    <x v="14"/>
    <n v="1"/>
    <n v="10"/>
    <n v="1"/>
    <s v="1116L-010-001"/>
    <s v="1116UA36001"/>
    <s v="WT-03.6"/>
    <s v="Southwest"/>
    <n v="90.544600000000003"/>
    <n v="124"/>
    <s v="WT-03.6, CURVED, SBX, HEAVY"/>
    <s v="Curved"/>
    <s v="SBX"/>
    <s v="UCS GL1"/>
    <n v="0.92379999999999995"/>
    <n v="0.92379999999999995"/>
    <n v="1.1875"/>
    <n v="1.1875"/>
    <m/>
    <s v="N/A"/>
    <s v="GL-04T"/>
    <n v="30"/>
    <s v="TO-1116GLT04-30-7591"/>
    <m/>
    <n v="88.697000000000003"/>
    <n v="192.5"/>
    <n v="121.625"/>
    <n v="74.915087673611112"/>
    <n v="898.98105208333334"/>
    <s v="RELEASED"/>
    <s v="MATCHES"/>
    <x v="97"/>
    <x v="0"/>
  </r>
  <r>
    <x v="14"/>
    <n v="1"/>
    <n v="10"/>
    <n v="2"/>
    <s v="1116L-010-002"/>
    <s v="1116UA36002"/>
    <s v="WT-03.6"/>
    <s v="Southwest"/>
    <n v="90.508499999999998"/>
    <n v="124"/>
    <s v="WT-03.6, CURVED, SBX, TYP."/>
    <s v="Curved"/>
    <s v="SBX"/>
    <s v="UCS GL1"/>
    <n v="0.90575000000000006"/>
    <n v="0.90575000000000006"/>
    <n v="1.1875"/>
    <n v="1.1875"/>
    <m/>
    <s v="N/A"/>
    <s v="GL-04T"/>
    <n v="30"/>
    <s v="TO-1116GLT04-30-7591"/>
    <m/>
    <n v="88.697000000000003"/>
    <n v="192.5"/>
    <n v="121.625"/>
    <n v="74.915087673611112"/>
    <n v="898.98105208333334"/>
    <s v="RELEASED"/>
    <s v="MATCHES"/>
    <x v="97"/>
    <x v="0"/>
  </r>
  <r>
    <x v="14"/>
    <n v="1"/>
    <n v="10"/>
    <n v="3"/>
    <s v="1116L-010-003"/>
    <s v="1116UA36002"/>
    <s v="WT-03.6"/>
    <s v="Southwest"/>
    <n v="90.522000000000006"/>
    <n v="124"/>
    <s v="WT-03.6, CURVED, SBX, TYP."/>
    <s v="Curved"/>
    <s v="SBX"/>
    <s v="UCS GL1"/>
    <n v="0.91249999999999998"/>
    <n v="0.91249999999999998"/>
    <n v="1.1875"/>
    <n v="1.1875"/>
    <m/>
    <s v="N/A"/>
    <s v="GL-04T"/>
    <n v="30"/>
    <s v="TO-1116GLT04-30-7591"/>
    <m/>
    <n v="88.697000000000003"/>
    <n v="192.5"/>
    <n v="121.625"/>
    <n v="74.915087673611112"/>
    <n v="898.98105208333334"/>
    <s v="RELEASED"/>
    <s v="MATCHES"/>
    <x v="97"/>
    <x v="0"/>
  </r>
  <r>
    <x v="12"/>
    <n v="1"/>
    <n v="10"/>
    <n v="4"/>
    <s v="1116L-010-004"/>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6"/>
    <s v="1116L-010-006"/>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8"/>
    <s v="1116L-010-008"/>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10"/>
    <s v="1116L-010-010"/>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12"/>
    <s v="1116L-010-012"/>
    <s v="1116UA22001"/>
    <s v="WT-02.2"/>
    <s v="West"/>
    <n v="36"/>
    <n v="124"/>
    <s v="WT-02.2, REC., SBX-R, MECH EQUIP. ACCESS"/>
    <s v="Rec."/>
    <s v="SBX-R"/>
    <s v="UCS GL1"/>
    <n v="0.875"/>
    <n v="0.875"/>
    <n v="1.1875"/>
    <n v="1.1875"/>
    <m/>
    <s v="N/A"/>
    <s v="GL-07T"/>
    <n v="10"/>
    <s v="TO-1116GLT07-10-2992"/>
    <n v="34.25"/>
    <m/>
    <m/>
    <n v="121.625"/>
    <n v="28.928168402777779"/>
    <n v="347.13802083333337"/>
    <s v="RELEASED"/>
    <s v="MATCHES"/>
    <x v="98"/>
    <x v="0"/>
  </r>
  <r>
    <x v="12"/>
    <n v="1"/>
    <n v="10"/>
    <n v="14"/>
    <s v="1116L-010-014"/>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16"/>
    <s v="1116L-010-016"/>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18"/>
    <s v="1116L-010-018"/>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20"/>
    <s v="1116L-010-020"/>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22"/>
    <s v="1116L-010-022"/>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24"/>
    <s v="1116L-010-024"/>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26"/>
    <s v="1116L-010-026"/>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28"/>
    <s v="1116L-010-028"/>
    <s v="1116UA22003"/>
    <s v="WT-02.2"/>
    <s v="West"/>
    <n v="36"/>
    <n v="124"/>
    <s v="WT-02.2, REC., SBX-R, REMOVABLE, MECH EQUIP. ACCESS"/>
    <s v="Rec."/>
    <s v="SBX-R"/>
    <s v="UCS GL1"/>
    <n v="0.875"/>
    <n v="0.875"/>
    <n v="1.1875"/>
    <n v="1.1875"/>
    <m/>
    <s v="N/A"/>
    <s v="GL-07T"/>
    <n v="10"/>
    <s v="TO-1116GLT07-10-2992"/>
    <n v="34.25"/>
    <m/>
    <m/>
    <n v="121.625"/>
    <n v="28.928168402777779"/>
    <n v="347.13802083333337"/>
    <s v="RELEASED"/>
    <s v="MATCHES"/>
    <x v="98"/>
    <x v="0"/>
  </r>
  <r>
    <x v="12"/>
    <n v="1"/>
    <n v="10"/>
    <n v="30"/>
    <s v="1116L-010-030"/>
    <s v="1116UA22021"/>
    <s v="WT-02.2"/>
    <s v="West"/>
    <n v="36"/>
    <n v="124"/>
    <s v="WT-02.2, REC., SBX-L, REMOVABLE ADJACENT"/>
    <s v="Rec."/>
    <s v="SBX-L"/>
    <s v="UCS GL1"/>
    <n v="0.875"/>
    <n v="0.875"/>
    <n v="1.1875"/>
    <n v="1.1875"/>
    <m/>
    <s v="N/A"/>
    <s v="GL-07T"/>
    <n v="10"/>
    <s v="TO-1116GLT07-10-2992"/>
    <n v="34.25"/>
    <m/>
    <m/>
    <n v="121.625"/>
    <n v="28.928168402777779"/>
    <n v="347.13802083333337"/>
    <s v="RELEASED"/>
    <s v="MATCHES"/>
    <x v="98"/>
    <x v="0"/>
  </r>
  <r>
    <x v="12"/>
    <n v="1"/>
    <n v="10"/>
    <n v="32"/>
    <s v="1116L-010-032"/>
    <s v="1116UA22001"/>
    <s v="WT-02.2"/>
    <s v="West"/>
    <n v="36"/>
    <n v="124"/>
    <s v="WT-02.2, REC., SBX-R, TYP."/>
    <s v="Rec."/>
    <s v="SBX-R"/>
    <s v="UCS GL1"/>
    <n v="0.875"/>
    <n v="0.875"/>
    <n v="1.1875"/>
    <n v="1.1875"/>
    <m/>
    <s v="N/A"/>
    <s v="GL-07T"/>
    <n v="10"/>
    <s v="TO-1116GLT07-10-2992"/>
    <n v="34.25"/>
    <m/>
    <m/>
    <n v="121.625"/>
    <n v="28.928168402777779"/>
    <n v="347.13802083333337"/>
    <s v="RELEASED"/>
    <s v="MATCHES"/>
    <x v="98"/>
    <x v="0"/>
  </r>
  <r>
    <x v="14"/>
    <n v="1"/>
    <n v="10"/>
    <n v="33"/>
    <s v="1116L-010-033"/>
    <s v="1116UA36005"/>
    <s v="WT-03.6"/>
    <s v="Northwest"/>
    <n v="81.531999999999996"/>
    <n v="124"/>
    <s v="WT-03.6, CURVED, SBX, TYP."/>
    <s v="Curved"/>
    <s v="SBX"/>
    <s v="UCS GL1"/>
    <n v="0.87514999999999998"/>
    <n v="0.93115000000000003"/>
    <n v="1.1875"/>
    <n v="1.1875"/>
    <m/>
    <s v="N/A"/>
    <s v="GL-04T"/>
    <n v="30"/>
    <s v="TO-1116GLT04-30-6733"/>
    <m/>
    <n v="79.725700000000003"/>
    <n v="138"/>
    <n v="121.625"/>
    <n v="67.337765711805559"/>
    <n v="808.05318854166671"/>
    <s v="RELEASED"/>
    <s v="MATCHES"/>
    <x v="99"/>
    <x v="0"/>
  </r>
  <r>
    <x v="14"/>
    <n v="1"/>
    <n v="10"/>
    <n v="34"/>
    <s v="1116L-010-034"/>
    <s v="1116UA36006"/>
    <s v="WT-03.6"/>
    <s v="Northwest"/>
    <n v="81.571700000000007"/>
    <n v="124"/>
    <s v="WT-03.6, CURVED, SBX, HEAVY, TYP."/>
    <s v="Curved"/>
    <s v="SBX"/>
    <s v="UCS GL1"/>
    <n v="0.89685000000000004"/>
    <n v="0.94915000000000005"/>
    <n v="1.1875"/>
    <n v="1.1875"/>
    <m/>
    <s v="N/A"/>
    <s v="GL-04T"/>
    <n v="30"/>
    <s v="TO-1116GLT04-30-6733"/>
    <m/>
    <n v="79.725700000000003"/>
    <n v="138"/>
    <n v="121.625"/>
    <n v="67.337765711805559"/>
    <n v="808.05318854166671"/>
    <s v="RELEASED"/>
    <s v="MATCHES"/>
    <x v="99"/>
    <x v="0"/>
  </r>
  <r>
    <x v="12"/>
    <n v="1"/>
    <n v="10"/>
    <n v="35"/>
    <s v="1116L-010-035"/>
    <s v="1116UA22004"/>
    <s v="WT-02.2"/>
    <s v="Northwest"/>
    <n v="36.5"/>
    <n v="124"/>
    <s v="WT-02.2, REC., SBX-L, HEAVY"/>
    <s v="Rec."/>
    <s v="SBX-L"/>
    <s v="UCS GL1"/>
    <n v="0.875"/>
    <n v="0.875"/>
    <n v="1.1875"/>
    <n v="1.1875"/>
    <m/>
    <s v="N/A"/>
    <s v="GL-07T"/>
    <n v="10"/>
    <s v="TO-1116GLT07-10-2935"/>
    <n v="34.75"/>
    <m/>
    <m/>
    <n v="121.625"/>
    <n v="29.350477430555557"/>
    <n v="352.20572916666669"/>
    <s v="RELEASED"/>
    <s v="MATCHES"/>
    <x v="100"/>
    <x v="0"/>
  </r>
  <r>
    <x v="12"/>
    <n v="1"/>
    <n v="10"/>
    <n v="37"/>
    <s v="1116L-010-037"/>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2"/>
    <n v="1"/>
    <n v="10"/>
    <n v="39"/>
    <s v="1116L-010-039"/>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40"/>
    <s v="1116L-010-040"/>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1"/>
    <s v="1116L-010-041"/>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5"/>
    <n v="1"/>
    <n v="10"/>
    <n v="42"/>
    <s v="1116L-010-042"/>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3"/>
    <s v="1116L-010-043"/>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44"/>
    <s v="1116L-010-044"/>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5"/>
    <s v="1116L-010-045"/>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5"/>
    <n v="1"/>
    <n v="10"/>
    <n v="46"/>
    <s v="1116L-010-046"/>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7"/>
    <s v="1116L-010-047"/>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48"/>
    <s v="1116L-010-048"/>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9"/>
    <s v="1116L-010-049"/>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5"/>
    <n v="1"/>
    <n v="10"/>
    <n v="50"/>
    <s v="1116L-010-050"/>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51"/>
    <s v="1116L-010-051"/>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2"/>
    <n v="1"/>
    <n v="10"/>
    <n v="53"/>
    <s v="1116L-010-053"/>
    <s v="1116UA22005"/>
    <s v="WT-02.2"/>
    <s v="Northwest"/>
    <n v="36"/>
    <n v="124"/>
    <s v="WT-02.2, REC., SBX-R, WWT ADJ - L, TYP."/>
    <s v="Rec."/>
    <s v="SBX-R"/>
    <s v="UCS GL1"/>
    <n v="0.875"/>
    <n v="0.875"/>
    <n v="1.1875"/>
    <n v="1.1875"/>
    <m/>
    <s v="N/A"/>
    <s v="GL-07T"/>
    <n v="10"/>
    <s v="TO-1116GLT07-10-2992"/>
    <n v="34.25"/>
    <m/>
    <m/>
    <n v="121.625"/>
    <n v="28.928168402777779"/>
    <n v="347.13802083333337"/>
    <s v="RELEASED"/>
    <s v="MATCHES"/>
    <x v="98"/>
    <x v="0"/>
  </r>
  <r>
    <x v="12"/>
    <n v="1"/>
    <n v="10"/>
    <n v="55"/>
    <s v="1116L-010-055"/>
    <s v="1116UA22006"/>
    <s v="WT-02.2"/>
    <s v="Northwest"/>
    <n v="36"/>
    <n v="124"/>
    <s v="WT-02.2, REC., SBX-L, WWT ADJ - L, TYP."/>
    <s v="Rec."/>
    <s v="SBX-L"/>
    <s v="UCS GL1"/>
    <n v="0.875"/>
    <n v="0.875"/>
    <n v="1.1875"/>
    <n v="1.1875"/>
    <m/>
    <s v="N/A"/>
    <s v="GL-07T"/>
    <n v="10"/>
    <s v="TO-1116GLT07-10-2992"/>
    <n v="34.25"/>
    <m/>
    <m/>
    <n v="121.625"/>
    <n v="28.928168402777779"/>
    <n v="347.13802083333337"/>
    <s v="RELEASED"/>
    <s v="MATCHES"/>
    <x v="98"/>
    <x v="0"/>
  </r>
  <r>
    <x v="12"/>
    <n v="1"/>
    <n v="10"/>
    <n v="57"/>
    <s v="1116L-010-057"/>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2"/>
    <n v="1"/>
    <n v="10"/>
    <n v="59"/>
    <s v="1116L-010-059"/>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60"/>
    <s v="1116L-010-060"/>
    <s v="1116UA14002"/>
    <s v="WT-01.4"/>
    <s v="Northwest"/>
    <n v="92.0625"/>
    <n v="124"/>
    <s v="WT-01.4, REC., SBX, HEAVY, TYP."/>
    <s v="Rec."/>
    <s v="SBX"/>
    <s v="UCS GL1"/>
    <n v="0.875"/>
    <n v="0.93620000000000003"/>
    <n v="1.1875"/>
    <n v="1.1875"/>
    <m/>
    <s v="N/A"/>
    <s v="GL-01T"/>
    <n v="10"/>
    <s v="TO-1116GLT01-10-7622"/>
    <n v="90.251300000000001"/>
    <m/>
    <m/>
    <n v="121.625"/>
    <n v="76.227877517361108"/>
    <n v="914.73453020833335"/>
    <s v="RELEASED"/>
    <s v="MATCHES"/>
    <x v="102"/>
    <x v="0"/>
  </r>
  <r>
    <x v="16"/>
    <n v="1"/>
    <n v="10"/>
    <n v="61"/>
    <s v="1116L-010-061"/>
    <s v="1116UA37001"/>
    <s v="WT-03.7"/>
    <s v="Northwest"/>
    <n v="36.093000000000004"/>
    <n v="124"/>
    <s v="WT-03.7, CURVED, SBX-R, HEAVY"/>
    <s v="Curved"/>
    <s v="SBX-R"/>
    <s v="UCS GL1"/>
    <n v="0.83725000000000005"/>
    <n v="1.0375000000000001"/>
    <n v="1.1875"/>
    <n v="1.1875"/>
    <m/>
    <s v="N/A"/>
    <s v="GL-09T"/>
    <n v="30"/>
    <s v="TO-1116GLT09-30-2990"/>
    <m/>
    <n v="34.218250000000005"/>
    <n v="138"/>
    <n v="121.625"/>
    <n v="28.901351779513895"/>
    <n v="346.81622135416671"/>
    <s v="RELEASED"/>
    <s v="MATCHES"/>
    <x v="103"/>
    <x v="0"/>
  </r>
  <r>
    <x v="15"/>
    <n v="1"/>
    <n v="10"/>
    <n v="62"/>
    <s v="1116L-010-062"/>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3"/>
    <s v="1116L-010-063"/>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5"/>
    <n v="1"/>
    <n v="10"/>
    <n v="64"/>
    <s v="1116L-010-064"/>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5"/>
    <s v="1116L-010-065"/>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5"/>
    <n v="1"/>
    <n v="10"/>
    <n v="66"/>
    <s v="1116L-010-066"/>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7"/>
    <s v="1116L-010-067"/>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5"/>
    <n v="1"/>
    <n v="10"/>
    <n v="68"/>
    <s v="1116L-010-068"/>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9"/>
    <s v="1116L-010-069"/>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2"/>
    <n v="1"/>
    <n v="10"/>
    <n v="71"/>
    <s v="1116L-010-071"/>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2"/>
    <n v="1"/>
    <n v="10"/>
    <n v="73"/>
    <s v="1116L-010-073"/>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5"/>
    <n v="1"/>
    <n v="10"/>
    <n v="74"/>
    <s v="1116L-010-074"/>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75"/>
    <s v="1116L-010-075"/>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5"/>
    <n v="1"/>
    <n v="10"/>
    <n v="76"/>
    <s v="1116L-010-076"/>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77"/>
    <s v="1116L-010-077"/>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5"/>
    <n v="1"/>
    <n v="10"/>
    <n v="78"/>
    <s v="1116L-010-078"/>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79"/>
    <s v="1116L-010-079"/>
    <s v="1116UA22007"/>
    <s v="WT-02.2"/>
    <s v="North "/>
    <n v="36.125"/>
    <n v="124"/>
    <s v="WT-02.2, REC., SBX-L, HEAVY, TYP."/>
    <s v="Rec."/>
    <s v="SBX-L"/>
    <s v="UCS GL1"/>
    <n v="1"/>
    <n v="0.875"/>
    <n v="1.1875"/>
    <n v="1.1875"/>
    <m/>
    <s v="N/A"/>
    <s v="GL-07T"/>
    <n v="10"/>
    <s v="TO-1116GLT07-10-2992"/>
    <n v="34.25"/>
    <m/>
    <m/>
    <n v="121.625"/>
    <n v="28.928168402777779"/>
    <n v="347.13802083333337"/>
    <s v="RELEASED"/>
    <s v="MATCHES"/>
    <x v="98"/>
    <x v="0"/>
  </r>
  <r>
    <x v="14"/>
    <n v="1"/>
    <n v="10"/>
    <n v="80"/>
    <s v="1116L-010-080"/>
    <s v="1116UA36001"/>
    <s v="WT-03.6"/>
    <s v="Northeast"/>
    <n v="90.544600000000003"/>
    <n v="124"/>
    <s v="WT-03.6, CURVED, SBX, HEAVY"/>
    <s v="Curved"/>
    <s v="SBX"/>
    <s v="UCS GL1"/>
    <n v="0.92379999999999995"/>
    <n v="0.92379999999999995"/>
    <n v="1.1875"/>
    <n v="1.1875"/>
    <m/>
    <s v="N/A"/>
    <s v="GL-04T"/>
    <n v="30"/>
    <s v="TO-1116GLT04-30-7591"/>
    <m/>
    <n v="88.697000000000003"/>
    <n v="192.5"/>
    <n v="121.625"/>
    <n v="74.915087673611112"/>
    <n v="898.98105208333334"/>
    <s v="RELEASED"/>
    <s v="MATCHES"/>
    <x v="97"/>
    <x v="0"/>
  </r>
  <r>
    <x v="14"/>
    <n v="1"/>
    <n v="10"/>
    <n v="81"/>
    <s v="1116L-010-081"/>
    <s v="1116UA36002"/>
    <s v="WT-03.6"/>
    <s v="Northeast"/>
    <n v="90.508499999999998"/>
    <n v="124"/>
    <s v="WT-03.6, CURVED, SBX, TYP."/>
    <s v="Curved"/>
    <s v="SBX"/>
    <s v="UCS GL1"/>
    <n v="0.90575000000000006"/>
    <n v="0.90575000000000006"/>
    <n v="1.1875"/>
    <n v="1.1875"/>
    <m/>
    <s v="N/A"/>
    <s v="GL-04T"/>
    <n v="30"/>
    <s v="TO-1116GLT04-30-7591"/>
    <m/>
    <n v="88.697000000000003"/>
    <n v="192.5"/>
    <n v="121.625"/>
    <n v="74.915087673611112"/>
    <n v="898.98105208333334"/>
    <s v="RELEASED"/>
    <s v="MATCHES"/>
    <x v="97"/>
    <x v="0"/>
  </r>
  <r>
    <x v="14"/>
    <n v="1"/>
    <n v="10"/>
    <n v="82"/>
    <s v="1116L-010-082"/>
    <s v="1116UA36002"/>
    <s v="WT-03.6"/>
    <s v="Northeast"/>
    <n v="90.522000000000006"/>
    <n v="124"/>
    <s v="WT-03.6, CURVED, SBX, TYP."/>
    <s v="Curved"/>
    <s v="SBX"/>
    <s v="UCS GL1"/>
    <n v="0.91249999999999998"/>
    <n v="0.91249999999999998"/>
    <n v="1.1875"/>
    <n v="1.1875"/>
    <m/>
    <s v="N/A"/>
    <s v="GL-04T"/>
    <n v="30"/>
    <s v="TO-1116GLT04-30-7591"/>
    <m/>
    <n v="88.697000000000003"/>
    <n v="192.5"/>
    <n v="121.625"/>
    <n v="74.915087673611112"/>
    <n v="898.98105208333334"/>
    <s v="RELEASED"/>
    <s v="MATCHES"/>
    <x v="97"/>
    <x v="0"/>
  </r>
  <r>
    <x v="12"/>
    <n v="1"/>
    <n v="10"/>
    <n v="83"/>
    <s v="1116L-010-083"/>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84"/>
    <s v="1116L-010-084"/>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85"/>
    <s v="1116L-010-085"/>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86"/>
    <s v="1116L-010-086"/>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87"/>
    <s v="1116L-010-087"/>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88"/>
    <s v="1116L-010-088"/>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89"/>
    <s v="1116L-010-089"/>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90"/>
    <s v="1116L-010-090"/>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1"/>
    <s v="1116L-010-091"/>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92"/>
    <s v="1116L-010-092"/>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3"/>
    <s v="1116L-010-093"/>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94"/>
    <s v="1116L-010-094"/>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5"/>
    <s v="1116L-010-095"/>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96"/>
    <s v="1116L-010-096"/>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7"/>
    <s v="1116L-010-097"/>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98"/>
    <s v="1116L-010-098"/>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9"/>
    <s v="1116L-010-099"/>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100"/>
    <s v="1116L-010-100"/>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1"/>
    <s v="1116L-010-101"/>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102"/>
    <s v="1116L-010-102"/>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3"/>
    <s v="1116L-010-103"/>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104"/>
    <s v="1116L-010-104"/>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5"/>
    <s v="1116L-010-105"/>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106"/>
    <s v="1116L-010-106"/>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7"/>
    <s v="1116L-010-107"/>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108"/>
    <s v="1116L-010-108"/>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9"/>
    <s v="1116L-010-109"/>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110"/>
    <s v="1116L-010-110"/>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11"/>
    <s v="1116L-010-111"/>
    <s v="1116UA22001"/>
    <s v="WT-02.2"/>
    <s v="East"/>
    <n v="36"/>
    <n v="124"/>
    <s v="WT-02.2, REC., SBX-R, TYP."/>
    <s v="Rec."/>
    <s v="SBX-R"/>
    <s v="UCS GL1"/>
    <n v="0.875"/>
    <n v="0.875"/>
    <n v="1.1875"/>
    <n v="1.1875"/>
    <m/>
    <s v="N/A"/>
    <s v="GL-07T"/>
    <n v="10"/>
    <s v="TO-1116GLT07-10-2992"/>
    <n v="34.25"/>
    <m/>
    <m/>
    <n v="121.625"/>
    <n v="28.928168402777779"/>
    <n v="347.13802083333337"/>
    <s v="RELEASED"/>
    <s v="MATCHES"/>
    <x v="98"/>
    <x v="0"/>
  </r>
  <r>
    <x v="14"/>
    <n v="1"/>
    <n v="10"/>
    <n v="112"/>
    <s v="1116L-010-112"/>
    <s v="1116UA36005"/>
    <s v="WT-03.6"/>
    <s v="Southeast"/>
    <n v="81.625900000000001"/>
    <n v="124"/>
    <s v="WT-03.6, CURVED, SBX, TYP."/>
    <s v="Curved"/>
    <s v="SBX"/>
    <s v="UCS GL1"/>
    <n v="0.92210000000000003"/>
    <n v="0.97809999999999997"/>
    <n v="1.1875"/>
    <n v="1.1875"/>
    <m/>
    <s v="N/A"/>
    <s v="GL-04T"/>
    <n v="30"/>
    <s v="TO-1116GLT04-30-6733"/>
    <m/>
    <n v="79.725700000000003"/>
    <n v="138"/>
    <n v="121.625"/>
    <n v="67.337765711805559"/>
    <n v="808.05318854166671"/>
    <s v="RELEASED"/>
    <s v="MATCHES"/>
    <x v="99"/>
    <x v="0"/>
  </r>
  <r>
    <x v="14"/>
    <n v="1"/>
    <n v="10"/>
    <n v="113"/>
    <s v="1116L-010-113"/>
    <s v="1116UA36006"/>
    <s v="WT-03.6"/>
    <s v="Southeast"/>
    <n v="81.527600000000007"/>
    <n v="124"/>
    <s v="WT-03.6, CURVED, SBX, HEAVY, TYP."/>
    <s v="Curved"/>
    <s v="SBX"/>
    <s v="UCS GL1"/>
    <n v="0.87450000000000006"/>
    <n v="0.9274"/>
    <n v="1.1875"/>
    <n v="1.1875"/>
    <m/>
    <s v="N/A"/>
    <s v="GL-04T"/>
    <n v="30"/>
    <s v="TO-1116GLT04-30-6733"/>
    <m/>
    <n v="79.725700000000003"/>
    <n v="138"/>
    <n v="121.625"/>
    <n v="67.337765711805559"/>
    <n v="808.05318854166671"/>
    <s v="RELEASED"/>
    <s v="MATCHES"/>
    <x v="99"/>
    <x v="0"/>
  </r>
  <r>
    <x v="12"/>
    <n v="1"/>
    <n v="10"/>
    <n v="114"/>
    <s v="1116L-010-114"/>
    <s v="1116UA22008"/>
    <s v="WT-02.2"/>
    <s v="Southeast"/>
    <n v="36"/>
    <n v="124"/>
    <s v="WT-02.2, REC., SBX-L, HEAVY"/>
    <s v="Rec."/>
    <s v="SBX-L"/>
    <s v="UCS GL1"/>
    <n v="0.875"/>
    <n v="0.875"/>
    <n v="1.1875"/>
    <n v="1.1875"/>
    <m/>
    <s v="N/A"/>
    <s v="GL-07T"/>
    <n v="10"/>
    <s v="TO-1116GLT07-10-2992"/>
    <n v="34.25"/>
    <m/>
    <m/>
    <n v="121.625"/>
    <n v="28.928168402777779"/>
    <n v="347.13802083333337"/>
    <s v="RELEASED"/>
    <s v="MATCHES"/>
    <x v="98"/>
    <x v="0"/>
  </r>
  <r>
    <x v="15"/>
    <n v="1"/>
    <n v="10"/>
    <n v="115"/>
    <s v="1116L-010-115"/>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16"/>
    <s v="1116L-010-116"/>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2"/>
    <n v="1"/>
    <n v="10"/>
    <n v="118"/>
    <s v="1116L-010-118"/>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2"/>
    <n v="1"/>
    <n v="10"/>
    <n v="120"/>
    <s v="1116L-010-120"/>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2"/>
    <n v="1"/>
    <n v="10"/>
    <n v="122"/>
    <s v="1116L-010-122"/>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2"/>
    <n v="1"/>
    <n v="10"/>
    <n v="124"/>
    <s v="1116L-010-124"/>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2"/>
    <n v="1"/>
    <n v="10"/>
    <n v="126"/>
    <s v="1116L-010-126"/>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5"/>
    <n v="1"/>
    <n v="10"/>
    <n v="127"/>
    <s v="1116L-010-127"/>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28"/>
    <s v="1116L-010-128"/>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5"/>
    <n v="1"/>
    <n v="10"/>
    <n v="129"/>
    <s v="1116L-010-129"/>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30"/>
    <s v="1116L-010-130"/>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5"/>
    <n v="1"/>
    <n v="10"/>
    <n v="131"/>
    <s v="1116L-010-131"/>
    <s v="1116UA14003"/>
    <s v="WT-01.4"/>
    <s v="Southeast"/>
    <n v="100"/>
    <n v="124"/>
    <s v="WT-01.4, REC., SBX, WWT-L, TYP."/>
    <s v="Rec."/>
    <s v="SBX"/>
    <s v="UCS GL1"/>
    <n v="1.375"/>
    <n v="0.875"/>
    <n v="1.1875"/>
    <n v="1.1875"/>
    <m/>
    <s v="N/A"/>
    <s v="GL-01T"/>
    <n v="10"/>
    <s v="TO-1116GLT01-10-8356"/>
    <n v="97.75"/>
    <m/>
    <m/>
    <n v="121.625"/>
    <n v="82.561414930555557"/>
    <n v="990.73697916666674"/>
    <s v="RELEASED"/>
    <s v="MATCHES"/>
    <x v="104"/>
    <x v="0"/>
  </r>
  <r>
    <x v="12"/>
    <n v="1"/>
    <n v="10"/>
    <n v="132"/>
    <s v="1116L-010-132"/>
    <s v="1116UA22009"/>
    <s v="WT-02.2"/>
    <s v="Southeast"/>
    <n v="36"/>
    <n v="124"/>
    <s v="WT-02.2, REC., SBX-R, WWT ADJ-R"/>
    <s v="Rec."/>
    <s v="SBX-R"/>
    <s v="UCS GL1"/>
    <n v="0.875"/>
    <n v="0.875"/>
    <n v="1.1875"/>
    <n v="1.1875"/>
    <m/>
    <s v="N/A"/>
    <s v="GL-07T"/>
    <n v="10"/>
    <s v="TO-1116GLT07-10-2992"/>
    <n v="34.25"/>
    <m/>
    <m/>
    <n v="121.625"/>
    <n v="28.928168402777779"/>
    <n v="347.13802083333337"/>
    <s v="RELEASED"/>
    <s v="MATCHES"/>
    <x v="98"/>
    <x v="0"/>
  </r>
  <r>
    <x v="15"/>
    <n v="1"/>
    <n v="10"/>
    <n v="133"/>
    <s v="1116L-010-133"/>
    <s v="1116UA14003"/>
    <s v="WT-01.4"/>
    <s v="Southeast"/>
    <n v="100"/>
    <n v="124"/>
    <s v="WT-01.4, REC., SBX, WWT-L, TYP."/>
    <s v="Rec."/>
    <s v="SBX"/>
    <s v="UCS GL1"/>
    <n v="1.375"/>
    <n v="0.875"/>
    <n v="1.1875"/>
    <n v="1.1875"/>
    <m/>
    <s v="N/A"/>
    <s v="GL-01T"/>
    <n v="10"/>
    <s v="TO-1116GLT01-10-8356"/>
    <n v="97.75"/>
    <m/>
    <m/>
    <n v="121.625"/>
    <n v="82.561414930555557"/>
    <n v="990.73697916666674"/>
    <s v="RELEASED"/>
    <s v="MATCHES"/>
    <x v="104"/>
    <x v="0"/>
  </r>
  <r>
    <x v="12"/>
    <n v="1"/>
    <n v="10"/>
    <n v="134"/>
    <s v="1116L-010-134"/>
    <s v="1116UA22010"/>
    <s v="WT-02.2"/>
    <s v="Southeast"/>
    <n v="36"/>
    <n v="124"/>
    <s v="WT-02.2, REC., SBX-L, WWT ADJ-R"/>
    <s v="Rec."/>
    <s v="SBX-L"/>
    <s v="UCS GL1"/>
    <n v="0.875"/>
    <n v="0.875"/>
    <n v="1.1875"/>
    <n v="1.1875"/>
    <m/>
    <s v="N/A"/>
    <s v="GL-07T"/>
    <n v="10"/>
    <s v="TO-1116GLT07-10-2992"/>
    <n v="34.25"/>
    <m/>
    <m/>
    <n v="121.625"/>
    <n v="28.928168402777779"/>
    <n v="347.13802083333337"/>
    <s v="RELEASED"/>
    <s v="MATCHES"/>
    <x v="98"/>
    <x v="0"/>
  </r>
  <r>
    <x v="15"/>
    <n v="1"/>
    <n v="10"/>
    <n v="135"/>
    <s v="1116L-010-135"/>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36"/>
    <s v="1116L-010-136"/>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5"/>
    <n v="1"/>
    <n v="10"/>
    <n v="137"/>
    <s v="1116L-010-137"/>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38"/>
    <s v="1116L-010-138"/>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5"/>
    <n v="1"/>
    <n v="10"/>
    <n v="139"/>
    <s v="1116L-010-139"/>
    <s v="1116UA14002"/>
    <s v="WT-01.4"/>
    <s v="Southeast"/>
    <n v="92.0625"/>
    <n v="124"/>
    <s v="WT-01.4, REC., SBX, HEAVY, TYP."/>
    <s v="Rec."/>
    <s v="SBX"/>
    <s v="UCS GL1"/>
    <n v="0.875"/>
    <n v="0.93620000000000003"/>
    <n v="1.1875"/>
    <n v="1.1875"/>
    <m/>
    <s v="N/A"/>
    <s v="GL-01T"/>
    <n v="10"/>
    <s v="TO-1116GLT01-10-7622"/>
    <n v="90.251300000000001"/>
    <m/>
    <m/>
    <n v="121.625"/>
    <n v="76.227877517361108"/>
    <n v="914.73453020833335"/>
    <s v="RELEASED"/>
    <s v="MATCHES"/>
    <x v="102"/>
    <x v="0"/>
  </r>
  <r>
    <x v="16"/>
    <n v="1"/>
    <n v="10"/>
    <n v="140"/>
    <s v="1116L-010-140"/>
    <s v="1116UA37001"/>
    <s v="WT-03.7"/>
    <s v="Southeast"/>
    <n v="36.093000000000004"/>
    <n v="124"/>
    <s v="WT-03.7, CURVED, SBX-R, HEAVY"/>
    <s v="Curved"/>
    <s v="SBX-R"/>
    <s v="UCS GL1"/>
    <n v="0.83725000000000005"/>
    <n v="1.0375000000000001"/>
    <n v="1.1875"/>
    <n v="1.1875"/>
    <m/>
    <s v="N/A"/>
    <s v="GL-09T"/>
    <n v="30"/>
    <s v="TO-1116GLT09-30-2990"/>
    <m/>
    <n v="34.218250000000005"/>
    <n v="138"/>
    <n v="121.625"/>
    <n v="28.901351779513895"/>
    <n v="346.81622135416671"/>
    <s v="RELEASED"/>
    <s v="MATCHES"/>
    <x v="103"/>
    <x v="0"/>
  </r>
  <r>
    <x v="15"/>
    <n v="1"/>
    <n v="10"/>
    <n v="141"/>
    <s v="1116L-010-141"/>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2"/>
    <s v="1116L-010-142"/>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43"/>
    <s v="1116L-010-143"/>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4"/>
    <s v="1116L-010-144"/>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45"/>
    <s v="1116L-010-145"/>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6"/>
    <s v="1116L-010-146"/>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47"/>
    <s v="1116L-010-147"/>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8"/>
    <s v="1116L-010-148"/>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49"/>
    <s v="1116L-010-149"/>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0"/>
    <s v="1116L-010-150"/>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51"/>
    <s v="1116L-010-151"/>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2"/>
    <s v="1116L-010-152"/>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53"/>
    <s v="1116L-010-153"/>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4"/>
    <s v="1116L-010-154"/>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55"/>
    <s v="1116L-010-155"/>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6"/>
    <s v="1116L-010-156"/>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57"/>
    <s v="1116L-010-157"/>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8"/>
    <s v="1116L-010-158"/>
    <s v="1116UA22007"/>
    <s v="WT-02.2"/>
    <s v="South"/>
    <n v="36.125"/>
    <n v="124"/>
    <s v="WT-02.2, REC., SBX-L, HEAVY, TYP."/>
    <s v="Rec."/>
    <s v="SBX-L"/>
    <s v="UCS GL1"/>
    <n v="1"/>
    <n v="0.875"/>
    <n v="1.1875"/>
    <n v="1.1875"/>
    <m/>
    <s v="N/A"/>
    <s v="GL-07T"/>
    <n v="10"/>
    <s v="TO-1116GLT07-10-2992"/>
    <n v="34.25"/>
    <m/>
    <m/>
    <n v="121.625"/>
    <n v="28.928168402777779"/>
    <n v="347.13802083333337"/>
    <s v="RELEASED"/>
    <s v="MATCHES"/>
    <x v="98"/>
    <x v="0"/>
  </r>
  <r>
    <x v="11"/>
    <n v="1"/>
    <s v="10M"/>
    <n v="1"/>
    <s v="1116L-010M-001"/>
    <s v="1116UA34001"/>
    <s v="WT-03.4"/>
    <s v="Southwest"/>
    <n v="90.544600000000003"/>
    <n v="200"/>
    <s v="WT-03.4, CURVED, SBX, HEAVY, HEAVY, TOP/BOT LIGHTING"/>
    <s v="Curved"/>
    <s v="SBX"/>
    <s v="UCS GL1"/>
    <n v="0.92379999999999995"/>
    <n v="0.92379999999999995"/>
    <n v="1.1875"/>
    <n v="0.9375"/>
    <n v="76"/>
    <s v="?"/>
    <s v="GL-04B"/>
    <n v="30"/>
    <s v="TO-1116GLB04-30-7506"/>
    <m/>
    <n v="88.697000000000003"/>
    <n v="192.5"/>
    <n v="121.875"/>
    <n v="75.069075520833337"/>
    <n v="900.82890625000005"/>
    <s v="RELEASED"/>
    <s v="MATCHES"/>
    <x v="105"/>
    <x v="0"/>
  </r>
  <r>
    <x v="11"/>
    <n v="1"/>
    <s v="10M"/>
    <n v="1"/>
    <s v="1116L-010M-001"/>
    <s v="1116UA34001"/>
    <s v="WT-03.4"/>
    <s v="Southwest"/>
    <n v="90.544600000000003"/>
    <n v="200"/>
    <s v="WT-03.4, CURVED, SBX, HEAVY, HEAVY, TOP/BOT LIGHTING"/>
    <s v="Curved"/>
    <s v="SBX"/>
    <s v="UCS GL2"/>
    <n v="0.92379999999999995"/>
    <n v="0.92379999999999995"/>
    <n v="0.9375"/>
    <n v="1.1875"/>
    <n v="124"/>
    <n v="2.2000000000000002"/>
    <s v="GL-05B"/>
    <n v="30"/>
    <s v="TO-1116GLB05-30-4650"/>
    <m/>
    <n v="88.697000000000003"/>
    <n v="192.5"/>
    <n v="73.875"/>
    <n v="45.503408854166672"/>
    <n v="546.04090625000003"/>
    <s v="RELEASED"/>
    <s v="MATCHES"/>
    <x v="106"/>
    <x v="0"/>
  </r>
  <r>
    <x v="11"/>
    <n v="1"/>
    <s v="10M"/>
    <n v="2"/>
    <s v="1116L-010M-002"/>
    <s v="1116UA34002"/>
    <s v="WT-03.4"/>
    <s v="Southwest"/>
    <n v="90.508499999999998"/>
    <n v="200"/>
    <s v="WT-03.4, CURVED, SBX, HEAVY, HEAVY, TOP/BOT LIGHTING"/>
    <s v="Curved"/>
    <s v="SBX"/>
    <s v="UCS GL1"/>
    <n v="0.90575000000000006"/>
    <n v="0.90575000000000006"/>
    <n v="1.1875"/>
    <n v="0.9375"/>
    <n v="76"/>
    <s v="?"/>
    <s v="GL-04B"/>
    <n v="30"/>
    <s v="TO-1116GLB04-30-7506"/>
    <m/>
    <n v="88.697000000000003"/>
    <n v="192.5"/>
    <n v="121.875"/>
    <n v="75.069075520833337"/>
    <n v="900.82890625000005"/>
    <s v="RELEASED"/>
    <s v="MATCHES"/>
    <x v="105"/>
    <x v="0"/>
  </r>
  <r>
    <x v="11"/>
    <n v="1"/>
    <s v="10M"/>
    <n v="2"/>
    <s v="1116L-010M-002"/>
    <s v="1116UA34002"/>
    <s v="WT-03.4"/>
    <s v="Southwest"/>
    <n v="90.508499999999998"/>
    <n v="200"/>
    <s v="WT-03.4, CURVED, SBX, HEAVY, HEAVY, TOP/BOT LIGHTING"/>
    <s v="Curved"/>
    <s v="SBX"/>
    <s v="UCS GL2"/>
    <n v="0.90575000000000006"/>
    <n v="0.90575000000000006"/>
    <n v="0.9375"/>
    <n v="1.1875"/>
    <n v="124"/>
    <n v="2.2000000000000002"/>
    <s v="GL-05B"/>
    <n v="30"/>
    <s v="TO-1116GLB05-30-4650"/>
    <m/>
    <n v="88.697000000000003"/>
    <n v="192.5"/>
    <n v="73.875"/>
    <n v="45.503408854166672"/>
    <n v="546.04090625000003"/>
    <s v="RELEASED"/>
    <s v="MATCHES"/>
    <x v="106"/>
    <x v="0"/>
  </r>
  <r>
    <x v="11"/>
    <n v="1"/>
    <s v="10M"/>
    <n v="3"/>
    <s v="1116L-010M-003"/>
    <s v="1116UA34023"/>
    <s v="WT-03.4"/>
    <s v="Southwest"/>
    <n v="90.522000000000006"/>
    <n v="200"/>
    <s v="WT-03.4, CURVED, SBX, HEAVY, TOP/BOT LIGHTING"/>
    <s v="Curved"/>
    <s v="SBX"/>
    <s v="UCS GL1"/>
    <n v="0.91249999999999998"/>
    <n v="0.91249999999999998"/>
    <n v="1.1875"/>
    <n v="0.9375"/>
    <n v="76"/>
    <s v="?"/>
    <s v="GL-04B"/>
    <n v="30"/>
    <s v="TO-1116GLB04-30-7506"/>
    <m/>
    <n v="88.697000000000003"/>
    <n v="192.5"/>
    <n v="121.875"/>
    <n v="75.069075520833337"/>
    <n v="900.82890625000005"/>
    <s v="RELEASED"/>
    <s v="MATCHES"/>
    <x v="105"/>
    <x v="0"/>
  </r>
  <r>
    <x v="11"/>
    <n v="1"/>
    <s v="10M"/>
    <n v="3"/>
    <s v="1116L-010M-003"/>
    <s v="1116UA34023"/>
    <s v="WT-03.4"/>
    <s v="Southwest"/>
    <n v="90.522000000000006"/>
    <n v="200"/>
    <s v="WT-03.4, CURVED, SBX, HEAVY, TOP/BOT LIGHTING"/>
    <s v="Curved"/>
    <s v="SBX"/>
    <s v="UCS GL2"/>
    <n v="0.91249999999999998"/>
    <n v="0.91249999999999998"/>
    <n v="0.9375"/>
    <n v="1.1875"/>
    <n v="124"/>
    <n v="2.2000000000000002"/>
    <s v="GL-05B"/>
    <n v="30"/>
    <s v="TO-1116GLB05-30-4650"/>
    <m/>
    <n v="88.697000000000003"/>
    <n v="192.5"/>
    <n v="73.875"/>
    <n v="45.503408854166672"/>
    <n v="546.04090625000003"/>
    <s v="RELEASED"/>
    <s v="MATCHES"/>
    <x v="106"/>
    <x v="0"/>
  </r>
  <r>
    <x v="17"/>
    <n v="1"/>
    <s v="10M"/>
    <n v="4"/>
    <s v="1116L-010M-004"/>
    <s v="1116UA21021"/>
    <s v="WT-02.1"/>
    <s v="West"/>
    <n v="36"/>
    <n v="200"/>
    <s v="WT-02.1, REC., SBX-L, TYP."/>
    <s v="Rec."/>
    <s v="SBX-L"/>
    <s v="UCS GL1"/>
    <n v="0.875"/>
    <n v="0.875"/>
    <n v="1.1875"/>
    <n v="0.9375"/>
    <n v="76"/>
    <s v="?"/>
    <s v="GL-25Z"/>
    <n v="10"/>
    <s v="TO-1116GLZ25-10-2998"/>
    <n v="34.25"/>
    <m/>
    <m/>
    <n v="121.875"/>
    <n v="28.987630208333332"/>
    <n v="347.8515625"/>
    <s v="RELEASED"/>
    <s v="MATCHES"/>
    <x v="107"/>
    <x v="0"/>
  </r>
  <r>
    <x v="17"/>
    <n v="1"/>
    <s v="10M"/>
    <n v="4"/>
    <s v="1116L-010M-004"/>
    <s v="1116UA21021"/>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5"/>
    <s v="1116L-010M-005"/>
    <s v="1116UA42001"/>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6"/>
    <s v="1116L-010M-006"/>
    <s v="1116UA21022"/>
    <s v="WT-02.1"/>
    <s v="West"/>
    <n v="36"/>
    <n v="200"/>
    <s v="WT-02.1, REC., SBX-R, TYP."/>
    <s v="Rec."/>
    <s v="SBX-R"/>
    <s v="UCS GL1"/>
    <n v="0.875"/>
    <n v="0.875"/>
    <n v="1.1875"/>
    <n v="0.9375"/>
    <n v="76"/>
    <s v="?"/>
    <s v="GL-25Z"/>
    <n v="10"/>
    <s v="TO-1116GLZ25-10-2998"/>
    <n v="34.25"/>
    <m/>
    <m/>
    <n v="121.875"/>
    <n v="28.987630208333332"/>
    <n v="347.8515625"/>
    <s v="RELEASED"/>
    <s v="MATCHES"/>
    <x v="107"/>
    <x v="0"/>
  </r>
  <r>
    <x v="17"/>
    <n v="1"/>
    <s v="10M"/>
    <n v="6"/>
    <s v="1116L-010M-006"/>
    <s v="1116UA21022"/>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7"/>
    <s v="1116L-010M-007"/>
    <s v="1116UA42001"/>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8"/>
    <s v="1116L-010M-008"/>
    <s v="1116UA21023"/>
    <s v="WT-02.1"/>
    <s v="West"/>
    <n v="36"/>
    <n v="200"/>
    <s v="WT-02.1, REC., SBX-L, TYP."/>
    <s v="Rec."/>
    <s v="SBX-L"/>
    <s v="UCS GL1"/>
    <n v="0.875"/>
    <n v="0.875"/>
    <n v="1.1875"/>
    <n v="0.9375"/>
    <n v="76"/>
    <s v="?"/>
    <s v="GL-25Z"/>
    <n v="10"/>
    <s v="TO-1116GLZ25-10-2998"/>
    <n v="34.25"/>
    <m/>
    <m/>
    <n v="121.875"/>
    <n v="28.987630208333332"/>
    <n v="347.8515625"/>
    <s v="RELEASED"/>
    <s v="MATCHES"/>
    <x v="107"/>
    <x v="0"/>
  </r>
  <r>
    <x v="17"/>
    <n v="1"/>
    <s v="10M"/>
    <n v="8"/>
    <s v="1116L-010M-008"/>
    <s v="1116UA21023"/>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9"/>
    <s v="1116L-010M-009"/>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0"/>
    <s v="1116L-010M-010"/>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10"/>
    <s v="1116L-010M-010"/>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11"/>
    <s v="1116L-010M-011"/>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2"/>
    <s v="1116L-010M-012"/>
    <s v="1116UA21025"/>
    <s v="WT-02.1"/>
    <s v="West"/>
    <n v="36"/>
    <n v="200"/>
    <s v="WT-02.1, REC., SBX-L, MECH EQUIP. ACCESS"/>
    <s v="Rec."/>
    <s v="SBX-L"/>
    <s v="UCS GL1"/>
    <n v="0.875"/>
    <n v="0.875"/>
    <n v="1.1875"/>
    <n v="0.9375"/>
    <n v="76"/>
    <s v="?"/>
    <s v="GL-25Z"/>
    <n v="10"/>
    <s v="TO-1116GLZ25-10-2998"/>
    <n v="34.25"/>
    <m/>
    <m/>
    <n v="121.875"/>
    <n v="28.987630208333332"/>
    <n v="347.8515625"/>
    <s v="RELEASED"/>
    <s v="MATCHES"/>
    <x v="107"/>
    <x v="0"/>
  </r>
  <r>
    <x v="17"/>
    <n v="1"/>
    <s v="10M"/>
    <n v="12"/>
    <s v="1116L-010M-012"/>
    <s v="1116UA21025"/>
    <s v="WT-02.1"/>
    <s v="West"/>
    <n v="36"/>
    <n v="200"/>
    <s v="WT-02.1, REC., SBX-L, MECH EQUIP. ACCESS"/>
    <s v="Rec."/>
    <s v="SBX-L"/>
    <s v="UCS GL2"/>
    <n v="0.875"/>
    <n v="0.875"/>
    <n v="0.9375"/>
    <n v="1.1875"/>
    <n v="124"/>
    <n v="2.2000000000000002"/>
    <s v="GL-02Z"/>
    <n v="10"/>
    <s v="TO-1116GLZ02-10-1857"/>
    <n v="34.25"/>
    <m/>
    <m/>
    <n v="73.875"/>
    <n v="17.570963541666668"/>
    <n v="210.8515625"/>
    <s v="RELEASED"/>
    <s v="MATCHES"/>
    <x v="108"/>
    <x v="0"/>
  </r>
  <r>
    <x v="18"/>
    <n v="1"/>
    <s v="10M"/>
    <n v="13"/>
    <s v="1116L-010M-013"/>
    <s v="1116UA42002"/>
    <s v="WT-04.2"/>
    <s v="West"/>
    <n v="100"/>
    <n v="200"/>
    <s v="WT-04.2, REC., LOUVER, MECH EQUIP. ACCESS"/>
    <s v="Rec."/>
    <s v="Louver"/>
    <s v="UCS GL1"/>
    <n v="0.875"/>
    <n v="0.875"/>
    <n v="0.9375"/>
    <n v="1.1875"/>
    <n v="160"/>
    <n v="2.2000000000000002"/>
    <s v="GL-02Z"/>
    <n v="10"/>
    <s v="TO-1116GLZ02-10-2684"/>
    <n v="98.25"/>
    <m/>
    <m/>
    <n v="37.875"/>
    <n v="25.841796875"/>
    <n v="310.1015625"/>
    <s v="RELEASED"/>
    <s v="MATCHES"/>
    <x v="109"/>
    <x v="0"/>
  </r>
  <r>
    <x v="17"/>
    <n v="1"/>
    <s v="10M"/>
    <n v="14"/>
    <s v="1116L-010M-014"/>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14"/>
    <s v="1116L-010M-014"/>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15"/>
    <s v="1116L-010M-015"/>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6"/>
    <s v="1116L-010M-016"/>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16"/>
    <s v="1116L-010M-016"/>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17"/>
    <s v="1116L-010M-017"/>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8"/>
    <s v="1116L-010M-018"/>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18"/>
    <s v="1116L-010M-018"/>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19"/>
    <s v="1116L-010M-019"/>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0"/>
    <s v="1116L-010M-020"/>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20"/>
    <s v="1116L-010M-020"/>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21"/>
    <s v="1116L-010M-021"/>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2"/>
    <s v="1116L-010M-022"/>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22"/>
    <s v="1116L-010M-022"/>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23"/>
    <s v="1116L-010M-023"/>
    <s v="1116UA42003"/>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4"/>
    <s v="1116L-010M-024"/>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24"/>
    <s v="1116L-010M-024"/>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25"/>
    <s v="1116L-010M-025"/>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6"/>
    <s v="1116L-010M-026"/>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26"/>
    <s v="1116L-010M-026"/>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27"/>
    <s v="1116L-010M-027"/>
    <s v="1116UA42002"/>
    <s v="WT-04.2"/>
    <s v="West"/>
    <n v="100"/>
    <n v="200"/>
    <s v="WT-04.2, REC., LOUVER, REMOVABLE ADJACENT"/>
    <s v="Rec."/>
    <s v="Louver"/>
    <s v="UCS GL1"/>
    <n v="0.875"/>
    <n v="0.875"/>
    <n v="0.9375"/>
    <n v="1.1875"/>
    <n v="160"/>
    <n v="2.2000000000000002"/>
    <s v="GL-02Z"/>
    <n v="10"/>
    <s v="TO-1116GLZ02-10-2684"/>
    <n v="98.25"/>
    <m/>
    <m/>
    <n v="37.875"/>
    <n v="25.841796875"/>
    <n v="310.1015625"/>
    <s v="RELEASED"/>
    <s v="MATCHES"/>
    <x v="109"/>
    <x v="0"/>
  </r>
  <r>
    <x v="17"/>
    <n v="1"/>
    <s v="10M"/>
    <n v="28"/>
    <s v="1116L-010M-028"/>
    <s v="1116UA21026"/>
    <s v="WT-02.1"/>
    <s v="West"/>
    <n v="36"/>
    <n v="200"/>
    <s v="WT-02.1, REC., SBX-L, REMOVABLE, MECH EQUIP. ACCESS"/>
    <s v="Rec."/>
    <s v="SBX-L"/>
    <s v="UCS GL1"/>
    <n v="0.875"/>
    <n v="0.875"/>
    <n v="1.1875"/>
    <n v="0.9375"/>
    <n v="76"/>
    <s v="?"/>
    <s v="GL-25Z"/>
    <n v="10"/>
    <s v="TO-1116GLZ25-10-2998"/>
    <n v="34.25"/>
    <m/>
    <m/>
    <n v="121.875"/>
    <n v="28.987630208333332"/>
    <n v="347.8515625"/>
    <s v="RELEASED"/>
    <s v="MATCHES"/>
    <x v="107"/>
    <x v="0"/>
  </r>
  <r>
    <x v="17"/>
    <n v="1"/>
    <s v="10M"/>
    <n v="28"/>
    <s v="1116L-010M-028"/>
    <s v="1116UA21026"/>
    <s v="WT-02.1"/>
    <s v="West"/>
    <n v="36"/>
    <n v="200"/>
    <s v="WT-02.1, REC., SBX-L, REMOVABLE, MECH EQUIP. ACCESS"/>
    <s v="Rec."/>
    <s v="SBX-L"/>
    <s v="UCS GL2"/>
    <n v="0.875"/>
    <n v="0.875"/>
    <n v="0.9375"/>
    <n v="1.1875"/>
    <n v="124"/>
    <n v="2.2000000000000002"/>
    <s v="GL-02Z"/>
    <n v="10"/>
    <s v="TO-1116GLZ02-10-1857"/>
    <n v="34.25"/>
    <m/>
    <m/>
    <n v="73.875"/>
    <n v="17.570963541666668"/>
    <n v="210.8515625"/>
    <s v="RELEASED"/>
    <s v="MATCHES"/>
    <x v="108"/>
    <x v="0"/>
  </r>
  <r>
    <x v="18"/>
    <n v="1"/>
    <s v="10M"/>
    <n v="29"/>
    <s v="1116L-010M-029"/>
    <s v="1116UA42004"/>
    <s v="WT-04.2"/>
    <s v="West"/>
    <n v="100"/>
    <n v="200"/>
    <s v="WT-04.2, REC., LOUVER, REMOVABLE, MECH EQUIP. ACCESS"/>
    <s v="Rec."/>
    <s v="Louver"/>
    <s v="UCS GL1"/>
    <n v="0.875"/>
    <n v="0.875"/>
    <n v="0.9375"/>
    <n v="1.1875"/>
    <n v="160"/>
    <n v="2.2000000000000002"/>
    <s v="GL-02Z"/>
    <n v="10"/>
    <s v="TO-1116GLZ02-10-2684"/>
    <n v="98.25"/>
    <m/>
    <m/>
    <n v="37.875"/>
    <n v="25.841796875"/>
    <n v="310.1015625"/>
    <s v="RELEASED"/>
    <s v="MATCHES"/>
    <x v="109"/>
    <x v="0"/>
  </r>
  <r>
    <x v="17"/>
    <n v="1"/>
    <s v="10M"/>
    <n v="30"/>
    <s v="1116L-010M-030"/>
    <s v="1116UA21112"/>
    <s v="WT-02.1"/>
    <s v="West"/>
    <n v="36"/>
    <n v="200"/>
    <s v="WT-02.1, REC., SBX-R, REMOVABLE ADJACENT"/>
    <s v="Rec."/>
    <s v="SBX-R"/>
    <s v="UCS GL1"/>
    <n v="0.875"/>
    <n v="0.875"/>
    <n v="1.1875"/>
    <n v="0.9375"/>
    <n v="76"/>
    <s v="?"/>
    <s v="GL-25Z"/>
    <n v="10"/>
    <s v="TO-1116GLZ25-10-2998"/>
    <n v="34.25"/>
    <m/>
    <m/>
    <n v="121.875"/>
    <n v="28.987630208333332"/>
    <n v="347.8515625"/>
    <s v="RELEASED"/>
    <s v="MATCHES"/>
    <x v="107"/>
    <x v="0"/>
  </r>
  <r>
    <x v="17"/>
    <n v="1"/>
    <s v="10M"/>
    <n v="30"/>
    <s v="1116L-010M-030"/>
    <s v="1116UA21112"/>
    <s v="WT-02.1"/>
    <s v="West"/>
    <n v="36"/>
    <n v="200"/>
    <s v="WT-02.1, REC., SBX-R, REMOVABLE ADJACENT"/>
    <s v="Rec."/>
    <s v="SBX-R"/>
    <s v="UCS GL2"/>
    <n v="0.875"/>
    <n v="0.875"/>
    <n v="0.9375"/>
    <n v="1.1875"/>
    <n v="124"/>
    <n v="2.2000000000000002"/>
    <s v="GL-02Z"/>
    <n v="10"/>
    <s v="TO-1116GLZ02-10-1857"/>
    <n v="34.25"/>
    <m/>
    <m/>
    <n v="73.875"/>
    <n v="17.570963541666668"/>
    <n v="210.8515625"/>
    <s v="RELEASED"/>
    <s v="MATCHES"/>
    <x v="108"/>
    <x v="0"/>
  </r>
  <r>
    <x v="18"/>
    <n v="1"/>
    <s v="10M"/>
    <n v="31"/>
    <s v="1116L-010M-031"/>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32"/>
    <s v="1116L-010M-032"/>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32"/>
    <s v="1116L-010M-032"/>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1"/>
    <n v="1"/>
    <s v="10M"/>
    <n v="33"/>
    <s v="1116L-010M-033"/>
    <s v="1116UA34003"/>
    <s v="WT-03.4"/>
    <s v="Northwest"/>
    <n v="81.531999999999996"/>
    <n v="200"/>
    <s v="WT-03.4, CURVED, SBX, HEAVY, BOTTOM LIGHTING"/>
    <s v="Curved"/>
    <s v="SBX"/>
    <s v="UCS GL1"/>
    <n v="0.87514999999999998"/>
    <n v="0.93115000000000003"/>
    <n v="1.1875"/>
    <n v="0.9375"/>
    <n v="76"/>
    <s v="?"/>
    <s v="GL-04B"/>
    <n v="30"/>
    <s v="TO-1116GLB04-30-6747"/>
    <m/>
    <n v="79.725700000000003"/>
    <n v="138"/>
    <n v="121.875"/>
    <n v="67.476178385416674"/>
    <n v="809.71414062500003"/>
    <s v="RELEASED"/>
    <s v="MATCHES"/>
    <x v="110"/>
    <x v="0"/>
  </r>
  <r>
    <x v="11"/>
    <n v="1"/>
    <s v="10M"/>
    <n v="33"/>
    <s v="1116L-010M-033"/>
    <s v="1116UA34003"/>
    <s v="WT-03.4"/>
    <s v="Northwest"/>
    <n v="81.531999999999996"/>
    <n v="200"/>
    <s v="WT-03.4, CURVED, SBX, HEAVY, BOTTOM LIGHTING"/>
    <s v="Curved"/>
    <s v="SBX"/>
    <s v="UCS GL2"/>
    <n v="0.87514999999999998"/>
    <n v="0.93115000000000003"/>
    <n v="0.9375"/>
    <n v="1.1875"/>
    <n v="124"/>
    <n v="2.2000000000000002"/>
    <s v="GL-05Z"/>
    <n v="30"/>
    <s v="TO-1116GLZ05-30-4190"/>
    <m/>
    <n v="79.725700000000003"/>
    <n v="138"/>
    <n v="73.875"/>
    <n v="40.900945052083337"/>
    <n v="490.81134062500007"/>
    <s v="RELEASED"/>
    <s v="MATCHES"/>
    <x v="111"/>
    <x v="0"/>
  </r>
  <r>
    <x v="11"/>
    <n v="1"/>
    <s v="10M"/>
    <n v="34"/>
    <s v="1116L-010M-034"/>
    <s v="1116UA34025"/>
    <s v="WT-03.4"/>
    <s v="Northwest"/>
    <n v="81.571700000000007"/>
    <n v="200"/>
    <s v="WT-03.4, CURVED, SBX, HEAVY, HEAVY, BOTTOM LIGHTING"/>
    <s v="Curved"/>
    <s v="SBX"/>
    <s v="UCS GL1"/>
    <n v="0.89685000000000004"/>
    <n v="0.94915000000000005"/>
    <n v="1.1875"/>
    <n v="0.9375"/>
    <n v="76"/>
    <s v="?"/>
    <s v="GL-04B"/>
    <n v="30"/>
    <s v="TO-1116GLB04-30-6747"/>
    <m/>
    <n v="79.725700000000003"/>
    <n v="138"/>
    <n v="121.875"/>
    <n v="67.476178385416674"/>
    <n v="809.71414062500003"/>
    <s v="RELEASED"/>
    <s v="MATCHES"/>
    <x v="110"/>
    <x v="0"/>
  </r>
  <r>
    <x v="11"/>
    <n v="1"/>
    <s v="10M"/>
    <n v="34"/>
    <s v="1116L-010M-034"/>
    <s v="1116UA34025"/>
    <s v="WT-03.4"/>
    <s v="Northwest"/>
    <n v="81.571700000000007"/>
    <n v="200"/>
    <s v="WT-03.4, CURVED, SBX, HEAVY, HEAVY, BOTTOM LIGHTING"/>
    <s v="Curved"/>
    <s v="SBX"/>
    <s v="UCS GL2"/>
    <n v="0.89685000000000004"/>
    <n v="0.94915000000000005"/>
    <n v="0.9375"/>
    <n v="1.1875"/>
    <n v="124"/>
    <n v="2.2000000000000002"/>
    <s v="GL-05Z"/>
    <n v="30"/>
    <s v="TO-1116GLZ05-30-4190"/>
    <m/>
    <n v="79.725700000000003"/>
    <n v="138"/>
    <n v="73.875"/>
    <n v="40.900945052083337"/>
    <n v="490.81134062500007"/>
    <s v="RELEASED"/>
    <s v="MATCHES"/>
    <x v="111"/>
    <x v="0"/>
  </r>
  <r>
    <x v="17"/>
    <n v="1"/>
    <s v="10M"/>
    <n v="35"/>
    <s v="1116L-010M-035"/>
    <s v="1116UA21027"/>
    <s v="WT-02.1"/>
    <s v="Northwest"/>
    <n v="36.5"/>
    <n v="200"/>
    <s v="WT-02.1, REC., SBX-R, HEAVY"/>
    <s v="Rec."/>
    <s v="SBX-R"/>
    <s v="UCS GL1"/>
    <n v="0.875"/>
    <n v="0.875"/>
    <n v="1.1875"/>
    <n v="0.9375"/>
    <n v="76"/>
    <s v="?"/>
    <s v="GL-25Z"/>
    <n v="10"/>
    <s v="TO-1116GLZ25-10-2941"/>
    <n v="34.75"/>
    <m/>
    <m/>
    <n v="121.875"/>
    <n v="29.410807291666668"/>
    <n v="352.9296875"/>
    <s v="RELEASED"/>
    <s v="MATCHES"/>
    <x v="112"/>
    <x v="0"/>
  </r>
  <r>
    <x v="17"/>
    <n v="1"/>
    <s v="10M"/>
    <n v="35"/>
    <s v="1116L-010M-035"/>
    <s v="1116UA21027"/>
    <s v="WT-02.1"/>
    <s v="Northwest"/>
    <n v="36.5"/>
    <n v="200"/>
    <s v="WT-02.1, REC., SBX-R, HEAVY"/>
    <s v="Rec."/>
    <s v="SBX-R"/>
    <s v="UCS GL2"/>
    <n v="0.875"/>
    <n v="0.875"/>
    <n v="0.9375"/>
    <n v="1.1875"/>
    <n v="124"/>
    <n v="2.2000000000000002"/>
    <s v="GL-02Z"/>
    <n v="10"/>
    <s v="TO-1116GLZ02-10-1882"/>
    <n v="34.75"/>
    <m/>
    <m/>
    <n v="73.875"/>
    <n v="17.827473958333332"/>
    <n v="213.9296875"/>
    <s v="RELEASED"/>
    <s v="MATCHES"/>
    <x v="113"/>
    <x v="0"/>
  </r>
  <r>
    <x v="18"/>
    <n v="1"/>
    <s v="10M"/>
    <n v="36"/>
    <s v="1116L-010M-036"/>
    <s v="1116UA42005"/>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37"/>
    <s v="1116L-010M-037"/>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37"/>
    <s v="1116L-010M-037"/>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38"/>
    <s v="1116L-010M-038"/>
    <s v="1116UA42005"/>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39"/>
    <s v="1116L-010M-039"/>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39"/>
    <s v="1116L-010M-039"/>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40"/>
    <s v="1116L-010M-040"/>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0"/>
    <s v="1116L-010M-040"/>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1"/>
    <s v="1116L-010M-041"/>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41"/>
    <s v="1116L-010M-041"/>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3"/>
    <n v="1"/>
    <s v="10M"/>
    <n v="42"/>
    <s v="1116L-010M-042"/>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2"/>
    <s v="1116L-010M-042"/>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3"/>
    <s v="1116L-010M-043"/>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43"/>
    <s v="1116L-010M-043"/>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44"/>
    <s v="1116L-010M-044"/>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4"/>
    <s v="1116L-010M-044"/>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5"/>
    <s v="1116L-010M-045"/>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45"/>
    <s v="1116L-010M-045"/>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3"/>
    <n v="1"/>
    <s v="10M"/>
    <n v="46"/>
    <s v="1116L-010M-046"/>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6"/>
    <s v="1116L-010M-046"/>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7"/>
    <s v="1116L-010M-047"/>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47"/>
    <s v="1116L-010M-047"/>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48"/>
    <s v="1116L-010M-048"/>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8"/>
    <s v="1116L-010M-048"/>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9"/>
    <s v="1116L-010M-049"/>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49"/>
    <s v="1116L-010M-049"/>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3"/>
    <n v="1"/>
    <s v="10M"/>
    <n v="50"/>
    <s v="1116L-010M-050"/>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50"/>
    <s v="1116L-010M-050"/>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51"/>
    <s v="1116L-010M-051"/>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51"/>
    <s v="1116L-010M-051"/>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52"/>
    <s v="1116L-010M-052"/>
    <s v="1116UA42006"/>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53"/>
    <s v="1116L-010M-053"/>
    <s v="1116UA21030"/>
    <s v="WT-02.1"/>
    <s v="Northwest"/>
    <n v="36"/>
    <n v="200"/>
    <s v="WT-02.1, REC., SBX-L, WWT ADJ - L, TYP."/>
    <s v="Rec."/>
    <s v="SBX-L"/>
    <s v="UCS GL1"/>
    <n v="0.875"/>
    <n v="0.875"/>
    <n v="1.1875"/>
    <n v="0.9375"/>
    <n v="76"/>
    <s v="?"/>
    <s v="GL-25Z"/>
    <n v="10"/>
    <s v="TO-1116GLZ25-10-2998"/>
    <n v="34.25"/>
    <m/>
    <m/>
    <n v="121.875"/>
    <n v="28.987630208333332"/>
    <n v="347.8515625"/>
    <s v="RELEASED"/>
    <s v="MATCHES"/>
    <x v="107"/>
    <x v="0"/>
  </r>
  <r>
    <x v="17"/>
    <n v="1"/>
    <s v="10M"/>
    <n v="53"/>
    <s v="1116L-010M-053"/>
    <s v="1116UA21030"/>
    <s v="WT-02.1"/>
    <s v="Northwest"/>
    <n v="36"/>
    <n v="200"/>
    <s v="WT-02.1, REC., SBX-L, WWT ADJ - L, TYP."/>
    <s v="Rec."/>
    <s v="SBX-L"/>
    <s v="UCS GL2"/>
    <n v="0.875"/>
    <n v="0.875"/>
    <n v="0.9375"/>
    <n v="1.1875"/>
    <n v="124"/>
    <n v="2.2000000000000002"/>
    <s v="GL-02Z"/>
    <n v="10"/>
    <s v="TO-1116GLZ02-10-1857"/>
    <n v="34.25"/>
    <m/>
    <m/>
    <n v="73.875"/>
    <n v="17.570963541666668"/>
    <n v="210.8515625"/>
    <s v="RELEASED"/>
    <s v="MATCHES"/>
    <x v="108"/>
    <x v="0"/>
  </r>
  <r>
    <x v="18"/>
    <n v="1"/>
    <s v="10M"/>
    <n v="54"/>
    <s v="1116L-010M-054"/>
    <s v="1116UA42007"/>
    <s v="WT-04.2"/>
    <s v="Northwest"/>
    <n v="100"/>
    <n v="200"/>
    <s v="WT-04.2, REC., LOUVER, WWT-R"/>
    <s v="Rec."/>
    <s v="Louver"/>
    <s v="UCS GL1"/>
    <n v="0.875"/>
    <n v="1.375"/>
    <n v="0.9375"/>
    <n v="1.1875"/>
    <n v="124"/>
    <n v="2.2000000000000002"/>
    <s v="GL-02Z"/>
    <n v="10"/>
    <s v="TO-1116GLZ02-10-5014"/>
    <n v="97.75"/>
    <m/>
    <m/>
    <n v="73.875"/>
    <n v="50.147786458333336"/>
    <n v="601.7734375"/>
    <s v="RELEASED"/>
    <s v="MATCHES"/>
    <x v="116"/>
    <x v="0"/>
  </r>
  <r>
    <x v="17"/>
    <n v="1"/>
    <s v="10M"/>
    <n v="55"/>
    <s v="1116L-010M-055"/>
    <s v="1116UA21031"/>
    <s v="WT-02.1"/>
    <s v="Northwest"/>
    <n v="36"/>
    <n v="200"/>
    <s v="WT-02.1, REC., SBX-R, WWT ADJ - L, TYP."/>
    <s v="Rec."/>
    <s v="SBX-R"/>
    <s v="UCS GL1"/>
    <n v="0.875"/>
    <n v="0.875"/>
    <n v="1.1875"/>
    <n v="0.9375"/>
    <n v="76"/>
    <s v="?"/>
    <s v="GL-25Z"/>
    <n v="10"/>
    <s v="TO-1116GLZ25-10-2998"/>
    <n v="34.25"/>
    <m/>
    <m/>
    <n v="121.875"/>
    <n v="28.987630208333332"/>
    <n v="347.8515625"/>
    <s v="RELEASED"/>
    <s v="MATCHES"/>
    <x v="107"/>
    <x v="0"/>
  </r>
  <r>
    <x v="17"/>
    <n v="1"/>
    <s v="10M"/>
    <n v="55"/>
    <s v="1116L-010M-055"/>
    <s v="1116UA21031"/>
    <s v="WT-02.1"/>
    <s v="Northwest"/>
    <n v="36"/>
    <n v="200"/>
    <s v="WT-02.1, REC., SBX-R, WWT ADJ - L, TYP."/>
    <s v="Rec."/>
    <s v="SBX-R"/>
    <s v="UCS GL2"/>
    <n v="0.875"/>
    <n v="0.875"/>
    <n v="0.9375"/>
    <n v="1.1875"/>
    <n v="124"/>
    <n v="2.2000000000000002"/>
    <s v="GL-02Z"/>
    <n v="10"/>
    <s v="TO-1116GLZ02-10-1857"/>
    <n v="34.25"/>
    <m/>
    <m/>
    <n v="73.875"/>
    <n v="17.570963541666668"/>
    <n v="210.8515625"/>
    <s v="RELEASED"/>
    <s v="MATCHES"/>
    <x v="108"/>
    <x v="0"/>
  </r>
  <r>
    <x v="18"/>
    <n v="1"/>
    <s v="10M"/>
    <n v="56"/>
    <s v="1116L-010M-056"/>
    <s v="1116UA42007"/>
    <s v="WT-04.2"/>
    <s v="Northwest"/>
    <n v="100"/>
    <n v="200"/>
    <s v="WT-04.2, REC., LOUVER, WWT-R"/>
    <s v="Rec."/>
    <s v="Louver"/>
    <s v="UCS GL1"/>
    <n v="0.875"/>
    <n v="1.375"/>
    <n v="0.9375"/>
    <n v="1.1875"/>
    <n v="124"/>
    <n v="2.2000000000000002"/>
    <s v="GL-02Z"/>
    <n v="10"/>
    <s v="TO-1116GLZ02-10-5014"/>
    <n v="97.75"/>
    <m/>
    <m/>
    <n v="73.875"/>
    <n v="50.147786458333336"/>
    <n v="601.7734375"/>
    <s v="RELEASED"/>
    <s v="MATCHES"/>
    <x v="116"/>
    <x v="0"/>
  </r>
  <r>
    <x v="17"/>
    <n v="1"/>
    <s v="10M"/>
    <n v="57"/>
    <s v="1116L-010M-057"/>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57"/>
    <s v="1116L-010M-057"/>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58"/>
    <s v="1116L-010M-058"/>
    <s v="1116UA42005"/>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59"/>
    <s v="1116L-010M-059"/>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59"/>
    <s v="1116L-010M-059"/>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60"/>
    <s v="1116L-010M-060"/>
    <s v="1116UA12007"/>
    <s v="WT-01.2"/>
    <s v="Northwest"/>
    <n v="92.0625"/>
    <n v="200"/>
    <s v="WT-01.2, REC., SBX, HEAVY, TYP."/>
    <s v="Rec."/>
    <s v="SBX"/>
    <s v="UCS GL1"/>
    <n v="0.875"/>
    <n v="0.93620000000000003"/>
    <n v="1.1875"/>
    <n v="0.9375"/>
    <n v="76"/>
    <s v="?"/>
    <s v="GL-03Z"/>
    <n v="10"/>
    <s v="TO-1116GLZ03-10-7638"/>
    <n v="90.251300000000001"/>
    <m/>
    <m/>
    <n v="121.875"/>
    <n v="76.384563802083335"/>
    <n v="916.61476562500002"/>
    <s v="RELEASED"/>
    <s v="MATCHES"/>
    <x v="117"/>
    <x v="0"/>
  </r>
  <r>
    <x v="13"/>
    <n v="1"/>
    <s v="10M"/>
    <n v="60"/>
    <s v="1116L-010M-060"/>
    <s v="1116UA12007"/>
    <s v="WT-01.2"/>
    <s v="Northwest"/>
    <n v="92.0625"/>
    <n v="200"/>
    <s v="WT-01.2, REC., SBX, HEAVY, TYP."/>
    <s v="Rec."/>
    <s v="SBX"/>
    <s v="UCS GL2"/>
    <n v="0.875"/>
    <n v="0.93620000000000003"/>
    <n v="0.9375"/>
    <n v="1.1875"/>
    <n v="124"/>
    <n v="2.2000000000000002"/>
    <s v="GL-02Z"/>
    <n v="10"/>
    <s v="TO-1116GLZ02-10-4630"/>
    <n v="90.251300000000001"/>
    <m/>
    <m/>
    <n v="73.875"/>
    <n v="46.300797135416673"/>
    <n v="555.60956562500007"/>
    <s v="RELEASED"/>
    <s v="MATCHES"/>
    <x v="118"/>
    <x v="0"/>
  </r>
  <r>
    <x v="16"/>
    <n v="1"/>
    <s v="10M"/>
    <n v="61"/>
    <s v="1116L-010M-061"/>
    <s v="1116UA35002"/>
    <s v="WT-03.5"/>
    <s v="Northwest"/>
    <n v="36.093000000000004"/>
    <n v="200"/>
    <s v="WT-03.5, CURVED, SBX-L, HEAVY"/>
    <s v="Curved"/>
    <s v="SBX-L"/>
    <s v="UCS GL1"/>
    <n v="0.83725000000000005"/>
    <n v="1.0375000000000001"/>
    <n v="1.1875"/>
    <n v="0.9375"/>
    <n v="76"/>
    <s v="?"/>
    <s v="GL-26Z"/>
    <n v="30"/>
    <s v="TO-1116GLZ26-30-2996"/>
    <m/>
    <n v="34.218250000000005"/>
    <n v="138"/>
    <n v="121.875"/>
    <n v="28.960758463541669"/>
    <n v="347.52910156250005"/>
    <s v="RELEASED"/>
    <s v="MATCHES"/>
    <x v="119"/>
    <x v="0"/>
  </r>
  <r>
    <x v="16"/>
    <n v="1"/>
    <s v="10M"/>
    <n v="61"/>
    <s v="1116L-010M-061"/>
    <s v="1116UA35002"/>
    <s v="WT-03.5"/>
    <s v="Northwest"/>
    <n v="36.093000000000004"/>
    <n v="200"/>
    <s v="WT-03.5, CURVED, SBX-L, HEAVY"/>
    <s v="Curved"/>
    <s v="SBX-L"/>
    <s v="UCS GL2"/>
    <n v="0.83725000000000005"/>
    <n v="1.0375000000000001"/>
    <n v="0.9375"/>
    <n v="1.1875"/>
    <n v="124"/>
    <n v="2.2000000000000002"/>
    <s v="GL-05D"/>
    <n v="30"/>
    <s v="TO-1116GLD05-30-1855"/>
    <m/>
    <n v="34.218250000000005"/>
    <n v="138"/>
    <n v="73.875"/>
    <n v="17.554675130208338"/>
    <n v="210.65610156250006"/>
    <s v="RELEASED"/>
    <s v="MATCHES"/>
    <x v="120"/>
    <x v="0"/>
  </r>
  <r>
    <x v="13"/>
    <n v="1"/>
    <s v="10M"/>
    <n v="62"/>
    <s v="1116L-010M-062"/>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2"/>
    <s v="1116L-010M-062"/>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3"/>
    <s v="1116L-010M-063"/>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63"/>
    <s v="1116L-010M-063"/>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3"/>
    <n v="1"/>
    <s v="10M"/>
    <n v="64"/>
    <s v="1116L-010M-064"/>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4"/>
    <s v="1116L-010M-064"/>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5"/>
    <s v="1116L-010M-065"/>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65"/>
    <s v="1116L-010M-065"/>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3"/>
    <n v="1"/>
    <s v="10M"/>
    <n v="66"/>
    <s v="1116L-010M-066"/>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6"/>
    <s v="1116L-010M-066"/>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7"/>
    <s v="1116L-010M-067"/>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67"/>
    <s v="1116L-010M-067"/>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3"/>
    <n v="1"/>
    <s v="10M"/>
    <n v="68"/>
    <s v="1116L-010M-068"/>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8"/>
    <s v="1116L-010M-068"/>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9"/>
    <s v="1116L-010M-069"/>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69"/>
    <s v="1116L-010M-069"/>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8"/>
    <n v="1"/>
    <s v="10M"/>
    <n v="70"/>
    <s v="1116L-010M-070"/>
    <s v="1116UA42005"/>
    <s v="WT-04.2"/>
    <s v="North "/>
    <n v="100"/>
    <n v="200"/>
    <s v="WT-04.2, REC., LOUVER, TYP."/>
    <s v="Rec."/>
    <s v="Louver"/>
    <s v="UCS GL1"/>
    <n v="0.875"/>
    <n v="0.875"/>
    <n v="0.9375"/>
    <n v="1.1875"/>
    <n v="124"/>
    <n v="2.2000000000000002"/>
    <s v="GL-02Z"/>
    <n v="10"/>
    <s v="TO-1116GLZ02-10-5040"/>
    <n v="98.25"/>
    <m/>
    <m/>
    <n v="73.875"/>
    <n v="50.404296875"/>
    <n v="604.8515625"/>
    <s v="RELEASED"/>
    <s v="MATCHES"/>
    <x v="114"/>
    <x v="0"/>
  </r>
  <r>
    <x v="17"/>
    <n v="1"/>
    <s v="10M"/>
    <n v="71"/>
    <s v="1116L-010M-071"/>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71"/>
    <s v="1116L-010M-071"/>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8"/>
    <n v="1"/>
    <s v="10M"/>
    <n v="72"/>
    <s v="1116L-010M-072"/>
    <s v="1116UA42005"/>
    <s v="WT-04.2"/>
    <s v="North "/>
    <n v="100"/>
    <n v="200"/>
    <s v="WT-04.2, REC., LOUVER, TYP."/>
    <s v="Rec."/>
    <s v="Louver"/>
    <s v="UCS GL1"/>
    <n v="0.875"/>
    <n v="0.875"/>
    <n v="0.9375"/>
    <n v="1.1875"/>
    <n v="124"/>
    <n v="2.2000000000000002"/>
    <s v="GL-02Z"/>
    <n v="10"/>
    <s v="TO-1116GLZ02-10-5040"/>
    <n v="98.25"/>
    <m/>
    <m/>
    <n v="73.875"/>
    <n v="50.404296875"/>
    <n v="604.8515625"/>
    <s v="RELEASED"/>
    <s v="MATCHES"/>
    <x v="114"/>
    <x v="0"/>
  </r>
  <r>
    <x v="17"/>
    <n v="1"/>
    <s v="10M"/>
    <n v="73"/>
    <s v="1116L-010M-073"/>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73"/>
    <s v="1116L-010M-073"/>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3"/>
    <n v="1"/>
    <s v="10M"/>
    <n v="74"/>
    <s v="1116L-010M-074"/>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74"/>
    <s v="1116L-010M-074"/>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75"/>
    <s v="1116L-010M-075"/>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75"/>
    <s v="1116L-010M-075"/>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3"/>
    <n v="1"/>
    <s v="10M"/>
    <n v="76"/>
    <s v="1116L-010M-076"/>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76"/>
    <s v="1116L-010M-076"/>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77"/>
    <s v="1116L-010M-077"/>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77"/>
    <s v="1116L-010M-077"/>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3"/>
    <n v="1"/>
    <s v="10M"/>
    <n v="78"/>
    <s v="1116L-010M-078"/>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78"/>
    <s v="1116L-010M-078"/>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79"/>
    <s v="1116L-010M-079"/>
    <s v="1116UA21032"/>
    <s v="WT-02.1"/>
    <s v="North "/>
    <n v="36.125"/>
    <n v="200"/>
    <s v="WT-02.1, REC., SBX-R, HEAVY, TYP."/>
    <s v="Rec."/>
    <s v="SBX-R"/>
    <s v="UCS GL1"/>
    <n v="1"/>
    <n v="0.875"/>
    <n v="1.1875"/>
    <n v="0.9375"/>
    <n v="76"/>
    <s v="?"/>
    <s v="GL-25Z"/>
    <n v="10"/>
    <s v="TO-1116GLZ25-10-2998"/>
    <n v="34.25"/>
    <m/>
    <m/>
    <n v="121.875"/>
    <n v="28.987630208333332"/>
    <n v="347.8515625"/>
    <s v="RELEASED"/>
    <s v="MATCHES"/>
    <x v="107"/>
    <x v="0"/>
  </r>
  <r>
    <x v="17"/>
    <n v="1"/>
    <s v="10M"/>
    <n v="79"/>
    <s v="1116L-010M-079"/>
    <s v="1116UA21032"/>
    <s v="WT-02.1"/>
    <s v="North "/>
    <n v="36.125"/>
    <n v="200"/>
    <s v="WT-02.1, REC., SBX-R, HEAVY, TYP."/>
    <s v="Rec."/>
    <s v="SBX-R"/>
    <s v="UCS GL2"/>
    <n v="1"/>
    <n v="0.875"/>
    <n v="0.9375"/>
    <n v="1.1875"/>
    <n v="124"/>
    <n v="2.2000000000000002"/>
    <s v="GL-02Z"/>
    <n v="10"/>
    <s v="TO-1116GLZ02-10-1857"/>
    <n v="34.25"/>
    <m/>
    <m/>
    <n v="73.875"/>
    <n v="17.570963541666668"/>
    <n v="210.8515625"/>
    <s v="RELEASED"/>
    <s v="MATCHES"/>
    <x v="108"/>
    <x v="0"/>
  </r>
  <r>
    <x v="11"/>
    <n v="1"/>
    <s v="10M"/>
    <n v="80"/>
    <s v="1116L-010M-080"/>
    <s v="1116UA34005"/>
    <s v="WT-03.4"/>
    <s v="Northeast"/>
    <n v="90.544600000000003"/>
    <n v="200"/>
    <s v="WT-03.4, CURVED, SBX, HEAVY, HEAVY, TOP/BOT LIGHTING"/>
    <s v="Curved"/>
    <s v="SBX"/>
    <s v="UCS GL1"/>
    <n v="0.92379999999999995"/>
    <n v="0.92379999999999995"/>
    <n v="1.1875"/>
    <n v="0.9375"/>
    <n v="76"/>
    <s v="?"/>
    <s v="GL-04B"/>
    <n v="30"/>
    <s v="TO-1116GLB04-30-7506"/>
    <m/>
    <n v="88.697000000000003"/>
    <n v="192.5"/>
    <n v="121.875"/>
    <n v="75.069075520833337"/>
    <n v="900.82890625000005"/>
    <s v="RELEASED"/>
    <s v="MATCHES"/>
    <x v="105"/>
    <x v="0"/>
  </r>
  <r>
    <x v="11"/>
    <n v="1"/>
    <s v="10M"/>
    <n v="80"/>
    <s v="1116L-010M-080"/>
    <s v="1116UA34005"/>
    <s v="WT-03.4"/>
    <s v="Northeast"/>
    <n v="90.544600000000003"/>
    <n v="200"/>
    <s v="WT-03.4, CURVED, SBX, HEAVY, HEAVY, TOP/BOT LIGHTING"/>
    <s v="Curved"/>
    <s v="SBX"/>
    <s v="UCS GL2"/>
    <n v="0.92379999999999995"/>
    <n v="0.92379999999999995"/>
    <n v="0.9375"/>
    <n v="1.1875"/>
    <n v="124"/>
    <n v="2.2000000000000002"/>
    <s v="GL-05B"/>
    <n v="30"/>
    <s v="TO-1116GLB05-30-4650"/>
    <m/>
    <n v="88.697000000000003"/>
    <n v="192.5"/>
    <n v="73.875"/>
    <n v="45.503408854166672"/>
    <n v="546.04090625000003"/>
    <s v="RELEASED"/>
    <s v="MATCHES"/>
    <x v="106"/>
    <x v="0"/>
  </r>
  <r>
    <x v="11"/>
    <n v="1"/>
    <s v="10M"/>
    <n v="81"/>
    <s v="1116L-010M-081"/>
    <s v="1116UA34006"/>
    <s v="WT-03.4"/>
    <s v="Northeast"/>
    <n v="90.508499999999998"/>
    <n v="200"/>
    <s v="WT-03.4, CURVED, SBX, HEAVY, HEAVY, TOP/BOT LIGHTING"/>
    <s v="Curved"/>
    <s v="SBX"/>
    <s v="UCS GL1"/>
    <n v="0.90575000000000006"/>
    <n v="0.90575000000000006"/>
    <n v="1.1875"/>
    <n v="0.9375"/>
    <n v="76"/>
    <s v="?"/>
    <s v="GL-04B"/>
    <n v="30"/>
    <s v="TO-1116GLB04-30-7506"/>
    <m/>
    <n v="88.697000000000003"/>
    <n v="192.5"/>
    <n v="121.875"/>
    <n v="75.069075520833337"/>
    <n v="900.82890625000005"/>
    <s v="RELEASED"/>
    <s v="MATCHES"/>
    <x v="105"/>
    <x v="0"/>
  </r>
  <r>
    <x v="11"/>
    <n v="1"/>
    <s v="10M"/>
    <n v="81"/>
    <s v="1116L-010M-081"/>
    <s v="1116UA34006"/>
    <s v="WT-03.4"/>
    <s v="Northeast"/>
    <n v="90.508499999999998"/>
    <n v="200"/>
    <s v="WT-03.4, CURVED, SBX, HEAVY, HEAVY, TOP/BOT LIGHTING"/>
    <s v="Curved"/>
    <s v="SBX"/>
    <s v="UCS GL2"/>
    <n v="0.90575000000000006"/>
    <n v="0.90575000000000006"/>
    <n v="0.9375"/>
    <n v="1.1875"/>
    <n v="124"/>
    <n v="2.2000000000000002"/>
    <s v="GL-05B"/>
    <n v="30"/>
    <s v="TO-1116GLB05-30-4650"/>
    <m/>
    <n v="88.697000000000003"/>
    <n v="192.5"/>
    <n v="73.875"/>
    <n v="45.503408854166672"/>
    <n v="546.04090625000003"/>
    <s v="RELEASED"/>
    <s v="MATCHES"/>
    <x v="106"/>
    <x v="0"/>
  </r>
  <r>
    <x v="11"/>
    <n v="1"/>
    <s v="10M"/>
    <n v="82"/>
    <s v="1116L-010M-082"/>
    <s v="1116UA34024"/>
    <s v="WT-03.4"/>
    <s v="Northeast"/>
    <n v="90.522000000000006"/>
    <n v="200"/>
    <s v="WT-03.4, CURVED, SBX, HEAVY, TOP/BOT LIGHTING"/>
    <s v="Curved"/>
    <s v="SBX"/>
    <s v="UCS GL1"/>
    <n v="0.91249999999999998"/>
    <n v="0.91249999999999998"/>
    <n v="1.1875"/>
    <n v="0.9375"/>
    <n v="76"/>
    <s v="?"/>
    <s v="GL-04B"/>
    <n v="30"/>
    <s v="TO-1116GLB04-30-7506"/>
    <m/>
    <n v="88.697000000000003"/>
    <n v="192.5"/>
    <n v="121.875"/>
    <n v="75.069075520833337"/>
    <n v="900.82890625000005"/>
    <s v="RELEASED"/>
    <s v="MATCHES"/>
    <x v="105"/>
    <x v="0"/>
  </r>
  <r>
    <x v="11"/>
    <n v="1"/>
    <s v="10M"/>
    <n v="82"/>
    <s v="1116L-010M-082"/>
    <s v="1116UA34024"/>
    <s v="WT-03.4"/>
    <s v="Northeast"/>
    <n v="90.522000000000006"/>
    <n v="200"/>
    <s v="WT-03.4, CURVED, SBX, HEAVY, TOP/BOT LIGHTING"/>
    <s v="Curved"/>
    <s v="SBX"/>
    <s v="UCS GL2"/>
    <n v="0.91249999999999998"/>
    <n v="0.91249999999999998"/>
    <n v="0.9375"/>
    <n v="1.1875"/>
    <n v="124"/>
    <n v="2.2000000000000002"/>
    <s v="GL-05B"/>
    <n v="30"/>
    <s v="TO-1116GLB05-30-4650"/>
    <m/>
    <n v="88.697000000000003"/>
    <n v="192.5"/>
    <n v="73.875"/>
    <n v="45.503408854166672"/>
    <n v="546.04090625000003"/>
    <s v="RELEASED"/>
    <s v="MATCHES"/>
    <x v="106"/>
    <x v="0"/>
  </r>
  <r>
    <x v="17"/>
    <n v="1"/>
    <s v="10M"/>
    <n v="83"/>
    <s v="1116L-010M-083"/>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83"/>
    <s v="1116L-010M-083"/>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84"/>
    <s v="1116L-010M-084"/>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85"/>
    <s v="1116L-010M-085"/>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85"/>
    <s v="1116L-010M-085"/>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86"/>
    <s v="1116L-010M-086"/>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87"/>
    <s v="1116L-010M-087"/>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87"/>
    <s v="1116L-010M-087"/>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88"/>
    <s v="1116L-010M-088"/>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89"/>
    <s v="1116L-010M-089"/>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89"/>
    <s v="1116L-010M-089"/>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90"/>
    <s v="1116L-010M-090"/>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1"/>
    <s v="1116L-010M-091"/>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91"/>
    <s v="1116L-010M-091"/>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92"/>
    <s v="1116L-010M-092"/>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3"/>
    <s v="1116L-010M-093"/>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93"/>
    <s v="1116L-010M-093"/>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94"/>
    <s v="1116L-010M-094"/>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5"/>
    <s v="1116L-010M-095"/>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95"/>
    <s v="1116L-010M-095"/>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96"/>
    <s v="1116L-010M-096"/>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7"/>
    <s v="1116L-010M-097"/>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97"/>
    <s v="1116L-010M-097"/>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98"/>
    <s v="1116L-010M-098"/>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9"/>
    <s v="1116L-010M-099"/>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99"/>
    <s v="1116L-010M-099"/>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00"/>
    <s v="1116L-010M-100"/>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1"/>
    <s v="1116L-010M-101"/>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101"/>
    <s v="1116L-010M-101"/>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02"/>
    <s v="1116L-010M-102"/>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3"/>
    <s v="1116L-010M-103"/>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103"/>
    <s v="1116L-010M-103"/>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04"/>
    <s v="1116L-010M-104"/>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5"/>
    <s v="1116L-010M-105"/>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105"/>
    <s v="1116L-010M-105"/>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06"/>
    <s v="1116L-010M-106"/>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7"/>
    <s v="1116L-010M-107"/>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107"/>
    <s v="1116L-010M-107"/>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08"/>
    <s v="1116L-010M-108"/>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9"/>
    <s v="1116L-010M-109"/>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109"/>
    <s v="1116L-010M-109"/>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10"/>
    <s v="1116L-010M-110"/>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11"/>
    <s v="1116L-010M-111"/>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111"/>
    <s v="1116L-010M-111"/>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1"/>
    <n v="1"/>
    <s v="10M"/>
    <n v="112"/>
    <s v="1116L-010M-112"/>
    <s v="1116UA34007"/>
    <s v="WT-03.4"/>
    <s v="Southeast"/>
    <n v="81.625900000000001"/>
    <n v="200"/>
    <s v="WT-03.4, CURVED, SBX, HEAVY, BOTTOM LIGHTING"/>
    <s v="Curved"/>
    <s v="SBX"/>
    <s v="UCS GL1"/>
    <n v="0.92210000000000003"/>
    <n v="0.97809999999999997"/>
    <n v="1.1875"/>
    <n v="0.9375"/>
    <n v="76"/>
    <s v="?"/>
    <s v="GL-04B"/>
    <n v="30"/>
    <s v="TO-1116GLB04-30-6747"/>
    <m/>
    <n v="79.725700000000003"/>
    <n v="138"/>
    <n v="121.875"/>
    <n v="67.476178385416674"/>
    <n v="809.71414062500003"/>
    <s v="RELEASED"/>
    <s v="MATCHES"/>
    <x v="110"/>
    <x v="0"/>
  </r>
  <r>
    <x v="11"/>
    <n v="1"/>
    <s v="10M"/>
    <n v="112"/>
    <s v="1116L-010M-112"/>
    <s v="1116UA34007"/>
    <s v="WT-03.4"/>
    <s v="Southeast"/>
    <n v="81.625900000000001"/>
    <n v="200"/>
    <s v="WT-03.4, CURVED, SBX, HEAVY, BOTTOM LIGHTING"/>
    <s v="Curved"/>
    <s v="SBX"/>
    <s v="UCS GL2"/>
    <n v="0.92210000000000003"/>
    <n v="0.97809999999999997"/>
    <n v="0.9375"/>
    <n v="1.1875"/>
    <n v="124"/>
    <n v="2.2000000000000002"/>
    <s v="GL-05Z"/>
    <n v="30"/>
    <s v="TO-1116GLZ05-30-4190"/>
    <m/>
    <n v="79.725700000000003"/>
    <n v="138"/>
    <n v="73.875"/>
    <n v="40.900945052083337"/>
    <n v="490.81134062500007"/>
    <s v="RELEASED"/>
    <s v="MATCHES"/>
    <x v="111"/>
    <x v="0"/>
  </r>
  <r>
    <x v="11"/>
    <n v="1"/>
    <s v="10M"/>
    <n v="113"/>
    <s v="1116L-010M-113"/>
    <s v="1116UA34008"/>
    <s v="WT-03.4"/>
    <s v="Southeast"/>
    <n v="81.527600000000007"/>
    <n v="200"/>
    <s v="WT-03.4, CURVED, SBX, HEAVY, HEAVY, BOTTOM LIGHTING"/>
    <s v="Curved"/>
    <s v="SBX"/>
    <s v="UCS GL1"/>
    <n v="0.87450000000000006"/>
    <n v="0.9274"/>
    <n v="1.1875"/>
    <n v="0.9375"/>
    <n v="76"/>
    <s v="?"/>
    <s v="GL-04B"/>
    <n v="30"/>
    <s v="TO-1116GLB04-30-6747"/>
    <m/>
    <n v="79.725700000000003"/>
    <n v="138"/>
    <n v="121.875"/>
    <n v="67.476178385416674"/>
    <n v="809.71414062500003"/>
    <s v="RELEASED"/>
    <s v="MATCHES"/>
    <x v="110"/>
    <x v="0"/>
  </r>
  <r>
    <x v="11"/>
    <n v="1"/>
    <s v="10M"/>
    <n v="113"/>
    <s v="1116L-010M-113"/>
    <s v="1116UA34008"/>
    <s v="WT-03.4"/>
    <s v="Southeast"/>
    <n v="81.527600000000007"/>
    <n v="200"/>
    <s v="WT-03.4, CURVED, SBX, HEAVY, HEAVY, BOTTOM LIGHTING"/>
    <s v="Curved"/>
    <s v="SBX"/>
    <s v="UCS GL2"/>
    <n v="0.87450000000000006"/>
    <n v="0.9274"/>
    <n v="0.9375"/>
    <n v="1.1875"/>
    <n v="124"/>
    <n v="2.2000000000000002"/>
    <s v="GL-05Z"/>
    <n v="30"/>
    <s v="TO-1116GLZ05-30-4190"/>
    <m/>
    <n v="79.725700000000003"/>
    <n v="138"/>
    <n v="73.875"/>
    <n v="40.900945052083337"/>
    <n v="490.81134062500007"/>
    <s v="RELEASED"/>
    <s v="MATCHES"/>
    <x v="111"/>
    <x v="0"/>
  </r>
  <r>
    <x v="17"/>
    <n v="1"/>
    <s v="10M"/>
    <n v="114"/>
    <s v="1116L-010M-114"/>
    <s v="1116UA21033"/>
    <s v="WT-02.1"/>
    <s v="Southeast"/>
    <n v="36"/>
    <n v="200"/>
    <s v="WT-02.1, REC., SBX-R, HEAVY"/>
    <s v="Rec."/>
    <s v="SBX-R"/>
    <s v="UCS GL1"/>
    <n v="0.875"/>
    <n v="0.875"/>
    <n v="1.1875"/>
    <n v="0.9375"/>
    <n v="76"/>
    <s v="?"/>
    <s v="GL-25Z"/>
    <n v="10"/>
    <s v="TO-1116GLZ25-10-2998"/>
    <n v="34.25"/>
    <m/>
    <m/>
    <n v="121.875"/>
    <n v="28.987630208333332"/>
    <n v="347.8515625"/>
    <s v="RELEASED"/>
    <s v="MATCHES"/>
    <x v="107"/>
    <x v="0"/>
  </r>
  <r>
    <x v="17"/>
    <n v="1"/>
    <s v="10M"/>
    <n v="114"/>
    <s v="1116L-010M-114"/>
    <s v="1116UA21033"/>
    <s v="WT-02.1"/>
    <s v="Southeast"/>
    <n v="36"/>
    <n v="200"/>
    <s v="WT-02.1, REC., SBX-R, HEAVY"/>
    <s v="Rec."/>
    <s v="SBX-R"/>
    <s v="UCS GL2"/>
    <n v="0.875"/>
    <n v="0.875"/>
    <n v="0.9375"/>
    <n v="1.1875"/>
    <n v="124"/>
    <n v="2.2000000000000002"/>
    <s v="GL-02Z"/>
    <n v="10"/>
    <s v="TO-1116GLZ02-10-1857"/>
    <n v="34.25"/>
    <m/>
    <m/>
    <n v="73.875"/>
    <n v="17.570963541666668"/>
    <n v="210.8515625"/>
    <s v="RELEASED"/>
    <s v="MATCHES"/>
    <x v="108"/>
    <x v="0"/>
  </r>
  <r>
    <x v="13"/>
    <n v="1"/>
    <s v="10M"/>
    <n v="115"/>
    <s v="1116L-010M-115"/>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15"/>
    <s v="1116L-010M-115"/>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16"/>
    <s v="1116L-010M-116"/>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16"/>
    <s v="1116L-010M-116"/>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17"/>
    <s v="1116L-010M-117"/>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18"/>
    <s v="1116L-010M-118"/>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18"/>
    <s v="1116L-010M-118"/>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19"/>
    <s v="1116L-010M-119"/>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0"/>
    <s v="1116L-010M-120"/>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20"/>
    <s v="1116L-010M-120"/>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21"/>
    <s v="1116L-010M-121"/>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2"/>
    <s v="1116L-010M-122"/>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22"/>
    <s v="1116L-010M-122"/>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23"/>
    <s v="1116L-010M-123"/>
    <s v="1116UA42005"/>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4"/>
    <s v="1116L-010M-124"/>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24"/>
    <s v="1116L-010M-124"/>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25"/>
    <s v="1116L-010M-125"/>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6"/>
    <s v="1116L-010M-126"/>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26"/>
    <s v="1116L-010M-126"/>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3"/>
    <n v="1"/>
    <s v="10M"/>
    <n v="127"/>
    <s v="1116L-010M-127"/>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27"/>
    <s v="1116L-010M-127"/>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28"/>
    <s v="1116L-010M-128"/>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28"/>
    <s v="1116L-010M-128"/>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3"/>
    <n v="1"/>
    <s v="10M"/>
    <n v="129"/>
    <s v="1116L-010M-129"/>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29"/>
    <s v="1116L-010M-129"/>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30"/>
    <s v="1116L-010M-130"/>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30"/>
    <s v="1116L-010M-130"/>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3"/>
    <n v="1"/>
    <s v="10M"/>
    <n v="131"/>
    <s v="1116L-010M-131"/>
    <s v="1116UA12008"/>
    <s v="WT-01.2"/>
    <s v="Southeast"/>
    <n v="100"/>
    <n v="200"/>
    <s v="WT-01.2, REC., SBX, WWT-L, TYP."/>
    <s v="Rec."/>
    <s v="SBX"/>
    <s v="UCS GL1"/>
    <n v="1.375"/>
    <n v="0.875"/>
    <n v="1.1875"/>
    <n v="0.9375"/>
    <n v="76"/>
    <s v="?"/>
    <s v="GL-03Z"/>
    <n v="10"/>
    <s v="TO-1116GLZ03-10-8373"/>
    <n v="97.75"/>
    <m/>
    <m/>
    <n v="121.875"/>
    <n v="82.731119791666671"/>
    <n v="992.7734375"/>
    <s v="RELEASED"/>
    <s v="MATCHES"/>
    <x v="121"/>
    <x v="0"/>
  </r>
  <r>
    <x v="13"/>
    <n v="1"/>
    <s v="10M"/>
    <n v="131"/>
    <s v="1116L-010M-131"/>
    <s v="1116UA12008"/>
    <s v="WT-01.2"/>
    <s v="Southeast"/>
    <n v="100"/>
    <n v="200"/>
    <s v="WT-01.2, REC., SBX, WWT-L, TYP."/>
    <s v="Rec."/>
    <s v="SBX"/>
    <s v="UCS GL2"/>
    <n v="1.375"/>
    <n v="0.875"/>
    <n v="0.9375"/>
    <n v="1.1875"/>
    <n v="124"/>
    <n v="2.2000000000000002"/>
    <s v="GL-02Z"/>
    <n v="10"/>
    <s v="TO-1116GLZ02-10-5014"/>
    <n v="97.75"/>
    <m/>
    <m/>
    <n v="73.875"/>
    <n v="50.147786458333336"/>
    <n v="601.7734375"/>
    <s v="RELEASED"/>
    <s v="MATCHES"/>
    <x v="116"/>
    <x v="0"/>
  </r>
  <r>
    <x v="17"/>
    <n v="1"/>
    <s v="10M"/>
    <n v="132"/>
    <s v="1116L-010M-132"/>
    <s v="1116UA21034"/>
    <s v="WT-02.1"/>
    <s v="Southeast"/>
    <n v="36"/>
    <n v="200"/>
    <s v="WT-02.1, REC., SBX-L, WWT ADJ-R"/>
    <s v="Rec."/>
    <s v="SBX-L"/>
    <s v="UCS GL1"/>
    <n v="0.875"/>
    <n v="0.875"/>
    <n v="1.1875"/>
    <n v="0.9375"/>
    <n v="76"/>
    <s v="?"/>
    <s v="GL-25Z"/>
    <n v="10"/>
    <s v="TO-1116GLZ25-10-2998"/>
    <n v="34.25"/>
    <m/>
    <m/>
    <n v="121.875"/>
    <n v="28.987630208333332"/>
    <n v="347.8515625"/>
    <s v="RELEASED"/>
    <s v="MATCHES"/>
    <x v="107"/>
    <x v="0"/>
  </r>
  <r>
    <x v="17"/>
    <n v="1"/>
    <s v="10M"/>
    <n v="132"/>
    <s v="1116L-010M-132"/>
    <s v="1116UA21034"/>
    <s v="WT-02.1"/>
    <s v="Southeast"/>
    <n v="36"/>
    <n v="200"/>
    <s v="WT-02.1, REC., SBX-L, WWT ADJ-R"/>
    <s v="Rec."/>
    <s v="SBX-L"/>
    <s v="UCS GL2"/>
    <n v="0.875"/>
    <n v="0.875"/>
    <n v="0.9375"/>
    <n v="1.1875"/>
    <n v="124"/>
    <n v="2.2000000000000002"/>
    <s v="GL-02Z"/>
    <n v="10"/>
    <s v="TO-1116GLZ02-10-1857"/>
    <n v="34.25"/>
    <m/>
    <m/>
    <n v="73.875"/>
    <n v="17.570963541666668"/>
    <n v="210.8515625"/>
    <s v="RELEASED"/>
    <s v="MATCHES"/>
    <x v="108"/>
    <x v="0"/>
  </r>
  <r>
    <x v="13"/>
    <n v="1"/>
    <s v="10M"/>
    <n v="133"/>
    <s v="1116L-010M-133"/>
    <s v="1116UA12008"/>
    <s v="WT-01.2"/>
    <s v="Southeast"/>
    <n v="100"/>
    <n v="200"/>
    <s v="WT-01.2, REC., SBX, WWT-L, TYP."/>
    <s v="Rec."/>
    <s v="SBX"/>
    <s v="UCS GL1"/>
    <n v="1.375"/>
    <n v="0.875"/>
    <n v="1.1875"/>
    <n v="0.9375"/>
    <n v="76"/>
    <s v="?"/>
    <s v="GL-03Z"/>
    <n v="10"/>
    <s v="TO-1116GLZ03-10-8373"/>
    <n v="97.75"/>
    <m/>
    <m/>
    <n v="121.875"/>
    <n v="82.731119791666671"/>
    <n v="992.7734375"/>
    <s v="RELEASED"/>
    <s v="MATCHES"/>
    <x v="121"/>
    <x v="0"/>
  </r>
  <r>
    <x v="13"/>
    <n v="1"/>
    <s v="10M"/>
    <n v="133"/>
    <s v="1116L-010M-133"/>
    <s v="1116UA12008"/>
    <s v="WT-01.2"/>
    <s v="Southeast"/>
    <n v="100"/>
    <n v="200"/>
    <s v="WT-01.2, REC., SBX, WWT-L, TYP."/>
    <s v="Rec."/>
    <s v="SBX"/>
    <s v="UCS GL2"/>
    <n v="1.375"/>
    <n v="0.875"/>
    <n v="0.9375"/>
    <n v="1.1875"/>
    <n v="124"/>
    <n v="2.2000000000000002"/>
    <s v="GL-02Z"/>
    <n v="10"/>
    <s v="TO-1116GLZ02-10-5014"/>
    <n v="97.75"/>
    <m/>
    <m/>
    <n v="73.875"/>
    <n v="50.147786458333336"/>
    <n v="601.7734375"/>
    <s v="RELEASED"/>
    <s v="MATCHES"/>
    <x v="116"/>
    <x v="0"/>
  </r>
  <r>
    <x v="17"/>
    <n v="1"/>
    <s v="10M"/>
    <n v="134"/>
    <s v="1116L-010M-134"/>
    <s v="1116UA21035"/>
    <s v="WT-02.1"/>
    <s v="Southeast"/>
    <n v="36"/>
    <n v="200"/>
    <s v="WT-02.1, REC., SBX-R, WWT ADJ-R"/>
    <s v="Rec."/>
    <s v="SBX-R"/>
    <s v="UCS GL1"/>
    <n v="0.875"/>
    <n v="0.875"/>
    <n v="1.1875"/>
    <n v="0.9375"/>
    <n v="76"/>
    <s v="?"/>
    <s v="GL-25Z"/>
    <n v="10"/>
    <s v="TO-1116GLZ25-10-2998"/>
    <n v="34.25"/>
    <m/>
    <m/>
    <n v="121.875"/>
    <n v="28.987630208333332"/>
    <n v="347.8515625"/>
    <s v="RELEASED"/>
    <s v="MATCHES"/>
    <x v="107"/>
    <x v="0"/>
  </r>
  <r>
    <x v="17"/>
    <n v="1"/>
    <s v="10M"/>
    <n v="134"/>
    <s v="1116L-010M-134"/>
    <s v="1116UA21035"/>
    <s v="WT-02.1"/>
    <s v="Southeast"/>
    <n v="36"/>
    <n v="200"/>
    <s v="WT-02.1, REC., SBX-R, WWT ADJ-R"/>
    <s v="Rec."/>
    <s v="SBX-R"/>
    <s v="UCS GL2"/>
    <n v="0.875"/>
    <n v="0.875"/>
    <n v="0.9375"/>
    <n v="1.1875"/>
    <n v="124"/>
    <n v="2.2000000000000002"/>
    <s v="GL-02Z"/>
    <n v="10"/>
    <s v="TO-1116GLZ02-10-1857"/>
    <n v="34.25"/>
    <m/>
    <m/>
    <n v="73.875"/>
    <n v="17.570963541666668"/>
    <n v="210.8515625"/>
    <s v="RELEASED"/>
    <s v="MATCHES"/>
    <x v="108"/>
    <x v="0"/>
  </r>
  <r>
    <x v="13"/>
    <n v="1"/>
    <s v="10M"/>
    <n v="135"/>
    <s v="1116L-010M-135"/>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35"/>
    <s v="1116L-010M-135"/>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36"/>
    <s v="1116L-010M-136"/>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36"/>
    <s v="1116L-010M-136"/>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3"/>
    <n v="1"/>
    <s v="10M"/>
    <n v="137"/>
    <s v="1116L-010M-137"/>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37"/>
    <s v="1116L-010M-137"/>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38"/>
    <s v="1116L-010M-138"/>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38"/>
    <s v="1116L-010M-138"/>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3"/>
    <n v="1"/>
    <s v="10M"/>
    <n v="139"/>
    <s v="1116L-010M-139"/>
    <s v="1116UA12007"/>
    <s v="WT-01.2"/>
    <s v="Southeast"/>
    <n v="92.0625"/>
    <n v="200"/>
    <s v="WT-01.2, REC., SBX, HEAVY, TYP."/>
    <s v="Rec."/>
    <s v="SBX"/>
    <s v="UCS GL1"/>
    <n v="0.875"/>
    <n v="0.93620000000000003"/>
    <n v="1.1875"/>
    <n v="0.9375"/>
    <n v="76"/>
    <s v="?"/>
    <s v="GL-03Z"/>
    <n v="10"/>
    <s v="TO-1116GLZ03-10-7638"/>
    <n v="90.251300000000001"/>
    <m/>
    <m/>
    <n v="121.875"/>
    <n v="76.384563802083335"/>
    <n v="916.61476562500002"/>
    <s v="RELEASED"/>
    <s v="MATCHES"/>
    <x v="117"/>
    <x v="0"/>
  </r>
  <r>
    <x v="13"/>
    <n v="1"/>
    <s v="10M"/>
    <n v="139"/>
    <s v="1116L-010M-139"/>
    <s v="1116UA12007"/>
    <s v="WT-01.2"/>
    <s v="Southeast"/>
    <n v="92.0625"/>
    <n v="200"/>
    <s v="WT-01.2, REC., SBX, HEAVY, TYP."/>
    <s v="Rec."/>
    <s v="SBX"/>
    <s v="UCS GL2"/>
    <n v="0.875"/>
    <n v="0.93620000000000003"/>
    <n v="0.9375"/>
    <n v="1.1875"/>
    <n v="124"/>
    <n v="2.2000000000000002"/>
    <s v="GL-02Z"/>
    <n v="10"/>
    <s v="TO-1116GLZ02-10-4630"/>
    <n v="90.251300000000001"/>
    <m/>
    <m/>
    <n v="73.875"/>
    <n v="46.300797135416673"/>
    <n v="555.60956562500007"/>
    <s v="RELEASED"/>
    <s v="MATCHES"/>
    <x v="118"/>
    <x v="0"/>
  </r>
  <r>
    <x v="16"/>
    <n v="1"/>
    <s v="10M"/>
    <n v="140"/>
    <s v="1116L-010M-140"/>
    <s v="1116UA35002"/>
    <s v="WT-03.5"/>
    <s v="Southeast"/>
    <n v="36.093000000000004"/>
    <n v="200"/>
    <s v="WT-03.5, CURVED, SBX-L, HEAVY"/>
    <s v="Curved"/>
    <s v="SBX-L"/>
    <s v="UCS GL1"/>
    <n v="0.83725000000000005"/>
    <n v="1.0375000000000001"/>
    <n v="1.1875"/>
    <n v="0.9375"/>
    <n v="76"/>
    <s v="?"/>
    <s v="GL-26Z"/>
    <n v="30"/>
    <s v="TO-1116GLZ26-30-2996"/>
    <m/>
    <n v="34.218250000000005"/>
    <n v="138"/>
    <n v="121.875"/>
    <n v="28.960758463541669"/>
    <n v="347.52910156250005"/>
    <s v="RELEASED"/>
    <s v="MATCHES"/>
    <x v="119"/>
    <x v="0"/>
  </r>
  <r>
    <x v="16"/>
    <n v="1"/>
    <s v="10M"/>
    <n v="140"/>
    <s v="1116L-010M-140"/>
    <s v="1116UA35002"/>
    <s v="WT-03.5"/>
    <s v="Southeast"/>
    <n v="36.093000000000004"/>
    <n v="200"/>
    <s v="WT-03.5, CURVED, SBX-L, HEAVY"/>
    <s v="Curved"/>
    <s v="SBX-L"/>
    <s v="UCS GL2"/>
    <n v="0.83725000000000005"/>
    <n v="1.0375000000000001"/>
    <n v="0.9375"/>
    <n v="1.1875"/>
    <n v="124"/>
    <n v="2.2000000000000002"/>
    <s v="GL-05D"/>
    <n v="30"/>
    <s v="TO-1116GLD05-30-1855"/>
    <m/>
    <n v="34.218250000000005"/>
    <n v="138"/>
    <n v="73.875"/>
    <n v="17.554675130208338"/>
    <n v="210.65610156250006"/>
    <s v="RELEASED"/>
    <s v="MATCHES"/>
    <x v="120"/>
    <x v="0"/>
  </r>
  <r>
    <x v="13"/>
    <n v="1"/>
    <s v="10M"/>
    <n v="141"/>
    <s v="1116L-010M-141"/>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1"/>
    <s v="1116L-010M-141"/>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2"/>
    <s v="1116L-010M-142"/>
    <s v="1116UA21029"/>
    <s v="WT-02.1"/>
    <s v="South"/>
    <n v="36"/>
    <n v="200"/>
    <s v="WT-02.1, REC., SBX-R, TYP."/>
    <s v="Rec."/>
    <s v="SBX-R"/>
    <s v="UCS GL1"/>
    <n v="0.875"/>
    <n v="0.875"/>
    <n v="1.1875"/>
    <n v="0.9375"/>
    <n v="76"/>
    <s v="?"/>
    <s v="GL-25Z"/>
    <n v="10"/>
    <s v="TO-1116GLZ25-10-2998"/>
    <n v="34.25"/>
    <m/>
    <m/>
    <n v="121.875"/>
    <n v="28.987630208333332"/>
    <n v="347.8515625"/>
    <s v="RELEASED"/>
    <s v="MATCHES"/>
    <x v="107"/>
    <x v="0"/>
  </r>
  <r>
    <x v="17"/>
    <n v="1"/>
    <s v="10M"/>
    <n v="142"/>
    <s v="1116L-010M-142"/>
    <s v="1116UA21029"/>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43"/>
    <s v="1116L-010M-143"/>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3"/>
    <s v="1116L-010M-143"/>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4"/>
    <s v="1116L-010M-144"/>
    <s v="1116UA21028"/>
    <s v="WT-02.1"/>
    <s v="South"/>
    <n v="36"/>
    <n v="200"/>
    <s v="WT-02.1, REC., SBX-L, TYP."/>
    <s v="Rec."/>
    <s v="SBX-L"/>
    <s v="UCS GL1"/>
    <n v="0.875"/>
    <n v="0.875"/>
    <n v="1.1875"/>
    <n v="0.9375"/>
    <n v="76"/>
    <s v="?"/>
    <s v="GL-25Z"/>
    <n v="10"/>
    <s v="TO-1116GLZ25-10-2998"/>
    <n v="34.25"/>
    <m/>
    <m/>
    <n v="121.875"/>
    <n v="28.987630208333332"/>
    <n v="347.8515625"/>
    <s v="RELEASED"/>
    <s v="MATCHES"/>
    <x v="107"/>
    <x v="0"/>
  </r>
  <r>
    <x v="17"/>
    <n v="1"/>
    <s v="10M"/>
    <n v="144"/>
    <s v="1116L-010M-144"/>
    <s v="1116UA21028"/>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45"/>
    <s v="1116L-010M-145"/>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5"/>
    <s v="1116L-010M-145"/>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6"/>
    <s v="1116L-010M-146"/>
    <s v="1116UA21029"/>
    <s v="WT-02.1"/>
    <s v="South"/>
    <n v="36"/>
    <n v="200"/>
    <s v="WT-02.1, REC., SBX-R, TYP."/>
    <s v="Rec."/>
    <s v="SBX-R"/>
    <s v="UCS GL1"/>
    <n v="0.875"/>
    <n v="0.875"/>
    <n v="1.1875"/>
    <n v="0.9375"/>
    <n v="76"/>
    <s v="?"/>
    <s v="GL-25Z"/>
    <n v="10"/>
    <s v="TO-1116GLZ25-10-2998"/>
    <n v="34.25"/>
    <m/>
    <m/>
    <n v="121.875"/>
    <n v="28.987630208333332"/>
    <n v="347.8515625"/>
    <s v="RELEASED"/>
    <s v="MATCHES"/>
    <x v="107"/>
    <x v="0"/>
  </r>
  <r>
    <x v="17"/>
    <n v="1"/>
    <s v="10M"/>
    <n v="146"/>
    <s v="1116L-010M-146"/>
    <s v="1116UA21029"/>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47"/>
    <s v="1116L-010M-147"/>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7"/>
    <s v="1116L-010M-147"/>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8"/>
    <s v="1116L-010M-148"/>
    <s v="1116UA21028"/>
    <s v="WT-02.1"/>
    <s v="South"/>
    <n v="36"/>
    <n v="200"/>
    <s v="WT-02.1, REC., SBX-L, TYP."/>
    <s v="Rec."/>
    <s v="SBX-L"/>
    <s v="UCS GL1"/>
    <n v="0.875"/>
    <n v="0.875"/>
    <n v="1.1875"/>
    <n v="0.9375"/>
    <n v="76"/>
    <s v="?"/>
    <s v="GL-25Z"/>
    <n v="10"/>
    <s v="TO-1116GLZ25-10-2998"/>
    <n v="34.25"/>
    <m/>
    <m/>
    <n v="121.875"/>
    <n v="28.987630208333332"/>
    <n v="347.8515625"/>
    <s v="RELEASED"/>
    <s v="MATCHES"/>
    <x v="107"/>
    <x v="0"/>
  </r>
  <r>
    <x v="17"/>
    <n v="1"/>
    <s v="10M"/>
    <n v="148"/>
    <s v="1116L-010M-148"/>
    <s v="1116UA21028"/>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49"/>
    <s v="1116L-010M-149"/>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9"/>
    <s v="1116L-010M-149"/>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0"/>
    <s v="1116L-010M-150"/>
    <s v="1116UA21029"/>
    <s v="WT-02.1"/>
    <s v="South"/>
    <n v="36"/>
    <n v="200"/>
    <s v="WT-02.1, REC., SBX-R, TYP."/>
    <s v="Rec."/>
    <s v="SBX-R"/>
    <s v="UCS GL1"/>
    <n v="0.875"/>
    <n v="0.875"/>
    <n v="1.1875"/>
    <n v="0.9375"/>
    <n v="76"/>
    <s v="?"/>
    <s v="GL-25Z"/>
    <n v="10"/>
    <s v="TO-1116GLZ25-10-2998"/>
    <n v="34.25"/>
    <m/>
    <m/>
    <n v="121.875"/>
    <n v="28.987630208333332"/>
    <n v="347.8515625"/>
    <s v="RELEASED"/>
    <s v="MATCHES"/>
    <x v="107"/>
    <x v="0"/>
  </r>
  <r>
    <x v="17"/>
    <n v="1"/>
    <s v="10M"/>
    <n v="150"/>
    <s v="1116L-010M-150"/>
    <s v="1116UA21029"/>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51"/>
    <s v="1116L-010M-151"/>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51"/>
    <s v="1116L-010M-151"/>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2"/>
    <s v="1116L-010M-152"/>
    <s v="1116UA21028"/>
    <s v="WT-02.1"/>
    <s v="South"/>
    <n v="36"/>
    <n v="200"/>
    <s v="WT-02.1, REC., SBX-L, TYP."/>
    <s v="Rec."/>
    <s v="SBX-L"/>
    <s v="UCS GL1"/>
    <n v="0.875"/>
    <n v="0.875"/>
    <n v="1.1875"/>
    <n v="0.9375"/>
    <n v="76"/>
    <s v="?"/>
    <s v="GL-25Z"/>
    <n v="10"/>
    <s v="TO-1116GLZ25-10-2998"/>
    <n v="34.25"/>
    <m/>
    <m/>
    <n v="121.875"/>
    <n v="28.987630208333332"/>
    <n v="347.8515625"/>
    <s v="RELEASED"/>
    <s v="MATCHES"/>
    <x v="107"/>
    <x v="0"/>
  </r>
  <r>
    <x v="17"/>
    <n v="1"/>
    <s v="10M"/>
    <n v="152"/>
    <s v="1116L-010M-152"/>
    <s v="1116UA21028"/>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53"/>
    <s v="1116L-010M-153"/>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53"/>
    <s v="1116L-010M-153"/>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4"/>
    <s v="1116L-010M-154"/>
    <s v="1116UA21036"/>
    <s v="WT-02.1"/>
    <s v="South"/>
    <n v="36"/>
    <n v="200"/>
    <s v="WT-02.1, REC., SBX-R, TYP."/>
    <s v="Rec."/>
    <s v="SBX-R"/>
    <s v="UCS GL1"/>
    <n v="0.875"/>
    <n v="0.875"/>
    <n v="1.1875"/>
    <n v="0.9375"/>
    <n v="76"/>
    <s v="?"/>
    <s v="GL-25Z"/>
    <n v="10"/>
    <s v="TO-1116GLZ25-10-2998"/>
    <n v="34.25"/>
    <m/>
    <m/>
    <n v="121.875"/>
    <n v="28.987630208333332"/>
    <n v="347.8515625"/>
    <s v="RELEASED"/>
    <s v="MATCHES"/>
    <x v="107"/>
    <x v="0"/>
  </r>
  <r>
    <x v="17"/>
    <n v="1"/>
    <s v="10M"/>
    <n v="154"/>
    <s v="1116L-010M-154"/>
    <s v="1116UA21036"/>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55"/>
    <s v="1116L-010M-155"/>
    <s v="1116UA12009"/>
    <s v="WT-01.2"/>
    <s v="South"/>
    <n v="100"/>
    <n v="200"/>
    <s v="WT-01.2, REC., SBX, TYP."/>
    <s v="Rec."/>
    <s v="SBX"/>
    <s v="UCS GL1"/>
    <n v="0.875"/>
    <n v="0.875"/>
    <n v="1.1875"/>
    <n v="0.9375"/>
    <n v="76"/>
    <s v="?"/>
    <s v="GL-03Z"/>
    <n v="10"/>
    <s v="TO-1116GLZ03-10-8315"/>
    <n v="98.25"/>
    <m/>
    <m/>
    <n v="121.875"/>
    <n v="83.154296875"/>
    <n v="997.8515625"/>
    <s v="RELEASED"/>
    <s v="MATCHES"/>
    <x v="115"/>
    <x v="0"/>
  </r>
  <r>
    <x v="13"/>
    <n v="1"/>
    <s v="10M"/>
    <n v="155"/>
    <s v="1116L-010M-155"/>
    <s v="1116UA12009"/>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6"/>
    <s v="1116L-010M-156"/>
    <s v="1116UA21025"/>
    <s v="WT-02.1"/>
    <s v="South"/>
    <n v="36"/>
    <n v="200"/>
    <s v="WT-02.1, REC., SBX-L, TYP."/>
    <s v="Rec."/>
    <s v="SBX-L"/>
    <s v="UCS GL1"/>
    <n v="0.875"/>
    <n v="0.875"/>
    <n v="1.1875"/>
    <n v="0.9375"/>
    <n v="76"/>
    <s v="?"/>
    <s v="GL-25Z"/>
    <n v="10"/>
    <s v="TO-1116GLZ25-10-2998"/>
    <n v="34.25"/>
    <m/>
    <m/>
    <n v="121.875"/>
    <n v="28.987630208333332"/>
    <n v="347.8515625"/>
    <s v="RELEASED"/>
    <s v="MATCHES"/>
    <x v="107"/>
    <x v="0"/>
  </r>
  <r>
    <x v="17"/>
    <n v="1"/>
    <s v="10M"/>
    <n v="156"/>
    <s v="1116L-010M-156"/>
    <s v="1116UA21025"/>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57"/>
    <s v="1116L-010M-157"/>
    <s v="1116UA12009"/>
    <s v="WT-01.2"/>
    <s v="South"/>
    <n v="100"/>
    <n v="200"/>
    <s v="WT-01.2, REC., SBX, TYP."/>
    <s v="Rec."/>
    <s v="SBX"/>
    <s v="UCS GL1"/>
    <n v="0.875"/>
    <n v="0.875"/>
    <n v="1.1875"/>
    <n v="0.9375"/>
    <n v="76"/>
    <s v="?"/>
    <s v="GL-03Z"/>
    <n v="10"/>
    <s v="TO-1116GLZ03-10-8315"/>
    <n v="98.25"/>
    <m/>
    <m/>
    <n v="121.875"/>
    <n v="83.154296875"/>
    <n v="997.8515625"/>
    <s v="RELEASED"/>
    <s v="MATCHES"/>
    <x v="115"/>
    <x v="0"/>
  </r>
  <r>
    <x v="13"/>
    <n v="1"/>
    <s v="10M"/>
    <n v="157"/>
    <s v="1116L-010M-157"/>
    <s v="1116UA12009"/>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8"/>
    <s v="1116L-010M-158"/>
    <s v="1116UA21037"/>
    <s v="WT-02.1"/>
    <s v="South"/>
    <n v="36.125"/>
    <n v="200"/>
    <s v="WT-02.1, REC., SBX-R, HEAVY, TYP."/>
    <s v="Rec."/>
    <s v="SBX-R"/>
    <s v="UCS GL1"/>
    <n v="1"/>
    <n v="0.875"/>
    <n v="1.1875"/>
    <n v="0.9375"/>
    <n v="76"/>
    <s v="?"/>
    <s v="GL-25Z"/>
    <n v="10"/>
    <s v="TO-1116GLZ25-10-2998"/>
    <n v="34.25"/>
    <m/>
    <m/>
    <n v="121.875"/>
    <n v="28.987630208333332"/>
    <n v="347.8515625"/>
    <s v="RELEASED"/>
    <s v="MATCHES"/>
    <x v="107"/>
    <x v="0"/>
  </r>
  <r>
    <x v="17"/>
    <n v="1"/>
    <s v="10M"/>
    <n v="158"/>
    <s v="1116L-010M-158"/>
    <s v="1116UA21037"/>
    <s v="WT-02.1"/>
    <s v="South"/>
    <n v="36.125"/>
    <n v="200"/>
    <s v="WT-02.1, REC., SBX-R, HEAVY, TYP."/>
    <s v="Rec."/>
    <s v="SBX-R"/>
    <s v="UCS GL2"/>
    <n v="1"/>
    <n v="0.875"/>
    <n v="0.9375"/>
    <n v="1.1875"/>
    <n v="124"/>
    <n v="2.2000000000000002"/>
    <s v="GL-02Z"/>
    <n v="10"/>
    <s v="TO-1116GLZ02-10-1857"/>
    <n v="34.25"/>
    <m/>
    <m/>
    <n v="73.875"/>
    <n v="17.570963541666668"/>
    <n v="210.8515625"/>
    <s v="RELEASED"/>
    <s v="MATCHES"/>
    <x v="108"/>
    <x v="0"/>
  </r>
  <r>
    <x v="11"/>
    <n v="1"/>
    <n v="11"/>
    <n v="1"/>
    <s v="1116L-011-001"/>
    <s v="1116UA34009"/>
    <s v="WT-03.4"/>
    <s v="Southwest"/>
    <n v="90.544600000000003"/>
    <n v="180"/>
    <s v="WT-03.4, CURVED, SBX, HEAVY, TOP LIGHTING"/>
    <s v="Curved"/>
    <s v="SBX"/>
    <s v="UCS GL1"/>
    <n v="0.92379999999999995"/>
    <n v="0.92379999999999995"/>
    <n v="1.1875"/>
    <n v="0.9375"/>
    <n v="76"/>
    <s v="N/A"/>
    <s v="GL-04T"/>
    <n v="30"/>
    <s v="TO-1116GLT04-30-6375"/>
    <m/>
    <n v="88.697000000000003"/>
    <n v="192.5"/>
    <n v="101.875"/>
    <n v="62.750047743055561"/>
    <n v="753.00057291666667"/>
    <s v="RELEASED"/>
    <s v="MATCHES"/>
    <x v="122"/>
    <x v="0"/>
  </r>
  <r>
    <x v="11"/>
    <n v="1"/>
    <n v="11"/>
    <n v="1"/>
    <s v="1116L-011-001"/>
    <s v="1116UA34009"/>
    <s v="WT-03.4"/>
    <s v="Southwest"/>
    <n v="90.544600000000003"/>
    <n v="180"/>
    <s v="WT-03.4, CURVED, SBX, HEAVY, TOP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11"/>
    <n v="1"/>
    <n v="11"/>
    <n v="2"/>
    <s v="1116L-011-002"/>
    <s v="1116UA34010"/>
    <s v="WT-03.4"/>
    <s v="Southwest"/>
    <n v="90.508499999999998"/>
    <n v="180"/>
    <s v="WT-03.4, CURVED, SBX, ISA-R, TOP LIGHTING"/>
    <s v="Curved"/>
    <s v="SBX"/>
    <s v="UCS GL1"/>
    <n v="0.90575000000000006"/>
    <n v="0.90575000000000006"/>
    <n v="1.1875"/>
    <n v="0.9375"/>
    <n v="76"/>
    <s v="N/A"/>
    <s v="GL-04T"/>
    <n v="30"/>
    <s v="TO-1116GLT04-30-6375"/>
    <m/>
    <n v="88.697000000000003"/>
    <n v="192.5"/>
    <n v="101.875"/>
    <n v="62.750047743055561"/>
    <n v="753.00057291666667"/>
    <s v="RELEASED"/>
    <s v="MATCHES"/>
    <x v="122"/>
    <x v="0"/>
  </r>
  <r>
    <x v="11"/>
    <n v="1"/>
    <n v="11"/>
    <n v="2"/>
    <s v="1116L-011-002"/>
    <s v="1116UA34010"/>
    <s v="WT-03.4"/>
    <s v="Southwest"/>
    <n v="90.508499999999998"/>
    <n v="180"/>
    <s v="WT-03.4, CURVED, SBX, ISA-R, TOP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11"/>
    <n v="1"/>
    <n v="11"/>
    <n v="3"/>
    <s v="1116L-011-003"/>
    <s v="1116UA34010"/>
    <s v="WT-03.4"/>
    <s v="Southwest"/>
    <n v="90.522000000000006"/>
    <n v="180"/>
    <s v="WT-03.4, CURVED, SBX, ISA-R, TOP LIGHTING"/>
    <s v="Curved"/>
    <s v="SBX"/>
    <s v="UCS GL1"/>
    <n v="0.91249999999999998"/>
    <n v="0.91249999999999998"/>
    <n v="1.1875"/>
    <n v="0.9375"/>
    <n v="76"/>
    <s v="N/A"/>
    <s v="GL-04T"/>
    <n v="30"/>
    <s v="TO-1116GLT04-30-6375"/>
    <m/>
    <n v="88.697000000000003"/>
    <n v="192.5"/>
    <n v="101.875"/>
    <n v="62.750047743055561"/>
    <n v="753.00057291666667"/>
    <s v="RELEASED"/>
    <s v="MATCHES"/>
    <x v="122"/>
    <x v="0"/>
  </r>
  <r>
    <x v="11"/>
    <n v="1"/>
    <n v="11"/>
    <n v="3"/>
    <s v="1116L-011-003"/>
    <s v="1116UA34010"/>
    <s v="WT-03.4"/>
    <s v="Southwest"/>
    <n v="90.522000000000006"/>
    <n v="180"/>
    <s v="WT-03.4, CURVED, SBX, ISA-R, TOP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17"/>
    <n v="1"/>
    <n v="11"/>
    <n v="4"/>
    <s v="1116L-011-00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17"/>
    <n v="1"/>
    <n v="11"/>
    <n v="4"/>
    <s v="1116L-011-00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5"/>
    <s v="1116L-011-00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6"/>
    <s v="1116L-011-006"/>
    <s v="1116UA21039"/>
    <s v="WT-02.1"/>
    <s v="West"/>
    <n v="36"/>
    <n v="180"/>
    <s v="WT-02.1, REC., SBX-L, ISA-2X"/>
    <s v="Rec."/>
    <s v="SBX-L"/>
    <s v="UCS GL1"/>
    <n v="0.875"/>
    <n v="0.875"/>
    <n v="1.1875"/>
    <n v="0.9375"/>
    <n v="76"/>
    <s v="N/A"/>
    <s v="GL-07T"/>
    <n v="10"/>
    <s v="TO-1116GLT07-10-2423"/>
    <n v="34.25"/>
    <m/>
    <m/>
    <n v="101.875"/>
    <n v="24.230685763888889"/>
    <n v="290.76822916666669"/>
    <s v="RELEASED"/>
    <s v="MATCHES"/>
    <x v="123"/>
    <x v="0"/>
  </r>
  <r>
    <x v="17"/>
    <n v="1"/>
    <n v="11"/>
    <n v="6"/>
    <s v="1116L-011-006"/>
    <s v="1116UA21039"/>
    <s v="WT-02.1"/>
    <s v="West"/>
    <n v="36"/>
    <n v="180"/>
    <s v="WT-02.1, REC., SBX-L, ISA-2X"/>
    <s v="Rec."/>
    <s v="SBX-L"/>
    <s v="UCS GL2"/>
    <n v="0.875"/>
    <n v="0.875"/>
    <n v="0.9375"/>
    <n v="1.1875"/>
    <n v="104"/>
    <n v="2.2000000000000002"/>
    <s v="GL-02Z"/>
    <n v="10"/>
    <s v="TO-1116GLZ02-10-1857"/>
    <n v="34.25"/>
    <m/>
    <m/>
    <n v="73.875"/>
    <n v="17.570963541666668"/>
    <n v="210.8515625"/>
    <s v="RELEASED"/>
    <s v="MATCHES"/>
    <x v="108"/>
    <x v="0"/>
  </r>
  <r>
    <x v="19"/>
    <n v="1"/>
    <n v="11"/>
    <n v="7"/>
    <s v="1116L-011-00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8"/>
    <s v="1116L-011-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17"/>
    <n v="1"/>
    <n v="11"/>
    <n v="8"/>
    <s v="1116L-011-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9"/>
    <n v="1"/>
    <n v="11"/>
    <n v="9"/>
    <s v="1116L-011-00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0"/>
    <s v="1116L-011-01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10"/>
    <s v="1116L-011-01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11"/>
    <s v="1116L-011-01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2"/>
    <s v="1116L-011-01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17"/>
    <n v="1"/>
    <n v="11"/>
    <n v="12"/>
    <s v="1116L-011-01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13"/>
    <s v="1116L-011-013"/>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4"/>
    <s v="1116L-011-01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17"/>
    <n v="1"/>
    <n v="11"/>
    <n v="14"/>
    <s v="1116L-011-01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19"/>
    <n v="1"/>
    <n v="11"/>
    <n v="15"/>
    <s v="1116L-011-01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6"/>
    <s v="1116L-011-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17"/>
    <n v="1"/>
    <n v="11"/>
    <n v="16"/>
    <s v="1116L-011-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9"/>
    <n v="1"/>
    <n v="11"/>
    <n v="17"/>
    <s v="1116L-011-01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8"/>
    <s v="1116L-011-018"/>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18"/>
    <s v="1116L-011-018"/>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19"/>
    <s v="1116L-011-01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0"/>
    <s v="1116L-011-02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17"/>
    <n v="1"/>
    <n v="11"/>
    <n v="20"/>
    <s v="1116L-011-02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21"/>
    <s v="1116L-011-02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2"/>
    <s v="1116L-011-02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22"/>
    <s v="1116L-011-02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23"/>
    <s v="1116L-011-023"/>
    <s v="1116UA42010"/>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4"/>
    <s v="1116L-011-02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17"/>
    <n v="1"/>
    <n v="11"/>
    <n v="24"/>
    <s v="1116L-011-02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25"/>
    <s v="1116L-011-02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6"/>
    <s v="1116L-011-026"/>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17"/>
    <n v="1"/>
    <n v="11"/>
    <n v="26"/>
    <s v="1116L-011-026"/>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19"/>
    <n v="1"/>
    <n v="11"/>
    <n v="27"/>
    <s v="1116L-011-02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8"/>
    <s v="1116L-011-028"/>
    <s v="1116UA21116"/>
    <s v="WT-02.1"/>
    <s v="West"/>
    <n v="36"/>
    <n v="180"/>
    <s v="WT-02.1, REC., SBX-R, TYP."/>
    <s v="Rec."/>
    <s v="SBX-R"/>
    <s v="UCS GL1"/>
    <n v="0.875"/>
    <n v="0.875"/>
    <n v="1.1875"/>
    <n v="0.9375"/>
    <n v="76"/>
    <s v="N/A"/>
    <s v="GL-07T"/>
    <n v="10"/>
    <s v="TO-1116GLT07-10-2423"/>
    <n v="34.25"/>
    <m/>
    <m/>
    <n v="101.875"/>
    <n v="24.230685763888889"/>
    <n v="290.76822916666669"/>
    <s v="RELEASED"/>
    <s v="MATCHES"/>
    <x v="123"/>
    <x v="0"/>
  </r>
  <r>
    <x v="17"/>
    <n v="1"/>
    <n v="11"/>
    <n v="28"/>
    <s v="1116L-011-028"/>
    <s v="1116UA21116"/>
    <s v="WT-02.1"/>
    <s v="West"/>
    <n v="36"/>
    <n v="180"/>
    <s v="WT-02.1, REC., SBX-R, TYP."/>
    <s v="Rec."/>
    <s v="SBX-R"/>
    <s v="UCS GL2"/>
    <n v="0.875"/>
    <n v="0.875"/>
    <n v="0.9375"/>
    <n v="1.1875"/>
    <n v="104"/>
    <n v="2.2000000000000002"/>
    <s v="GL-02Z"/>
    <n v="10"/>
    <s v="TO-1116GLZ02-10-1857"/>
    <n v="34.25"/>
    <m/>
    <m/>
    <n v="73.875"/>
    <n v="17.570963541666668"/>
    <n v="210.8515625"/>
    <s v="RELEASED"/>
    <s v="MATCHES"/>
    <x v="108"/>
    <x v="0"/>
  </r>
  <r>
    <x v="19"/>
    <n v="1"/>
    <n v="11"/>
    <n v="29"/>
    <s v="1116L-011-029"/>
    <s v="1116UA42018"/>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30"/>
    <s v="1116L-011-03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30"/>
    <s v="1116L-011-03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31"/>
    <s v="1116L-011-03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32"/>
    <s v="1116L-011-03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17"/>
    <n v="1"/>
    <n v="11"/>
    <n v="32"/>
    <s v="1116L-011-03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11"/>
    <n v="1"/>
    <n v="11"/>
    <n v="33"/>
    <s v="1116L-011-033"/>
    <s v="1116UA34013"/>
    <s v="WT-03.4"/>
    <s v="Northwest"/>
    <n v="81.531999999999996"/>
    <n v="180"/>
    <s v="WT-03.4, CURVED, SBX, ISA-R, TOP LIGHTING"/>
    <s v="Curved"/>
    <s v="SBX"/>
    <s v="UCS GL1"/>
    <n v="0.87514999999999998"/>
    <n v="0.93115000000000003"/>
    <n v="1.1875"/>
    <n v="0.9375"/>
    <n v="76"/>
    <s v="N/A"/>
    <s v="GL-04T"/>
    <n v="30"/>
    <s v="TO-1116GLT04-30-5640"/>
    <m/>
    <n v="79.725700000000003"/>
    <n v="138"/>
    <n v="101.875"/>
    <n v="56.403164496527779"/>
    <n v="676.83797395833335"/>
    <s v="RELEASED"/>
    <s v="MATCHES"/>
    <x v="124"/>
    <x v="0"/>
  </r>
  <r>
    <x v="11"/>
    <n v="1"/>
    <n v="11"/>
    <n v="33"/>
    <s v="1116L-011-033"/>
    <s v="1116UA34013"/>
    <s v="WT-03.4"/>
    <s v="Northwest"/>
    <n v="81.531999999999996"/>
    <n v="180"/>
    <s v="WT-03.4, CURVED, SBX, ISA-R, TOP LIGHTING"/>
    <s v="Curved"/>
    <s v="SBX"/>
    <s v="UCS GL2"/>
    <n v="0.87514999999999998"/>
    <n v="0.93115000000000003"/>
    <n v="0.9375"/>
    <n v="1.1875"/>
    <n v="104"/>
    <n v="2.2000000000000002"/>
    <s v="GL-05B"/>
    <n v="30"/>
    <s v="TO-1116GLB05-30-4190"/>
    <m/>
    <n v="79.725700000000003"/>
    <n v="138"/>
    <n v="73.875"/>
    <n v="40.900945052083337"/>
    <n v="490.81134062500007"/>
    <s v="RELEASED"/>
    <s v="MATCHES"/>
    <x v="125"/>
    <x v="0"/>
  </r>
  <r>
    <x v="11"/>
    <n v="1"/>
    <n v="11"/>
    <n v="34"/>
    <s v="1116L-011-034"/>
    <s v="1116UA34014"/>
    <s v="WT-03.4"/>
    <s v="Northwest"/>
    <n v="81.571700000000007"/>
    <n v="180"/>
    <s v="WT-03.4, CURVED, SBX, HEAVY, ISA-L, TOP LIGHTING"/>
    <s v="Curved"/>
    <s v="SBX"/>
    <s v="UCS GL1"/>
    <n v="0.89685000000000004"/>
    <n v="0.94915000000000005"/>
    <n v="1.1875"/>
    <n v="0.9375"/>
    <n v="76"/>
    <s v="N/A"/>
    <s v="GL-04T"/>
    <n v="30"/>
    <s v="TO-1116GLT04-30-5640"/>
    <m/>
    <n v="79.725700000000003"/>
    <n v="138"/>
    <n v="101.875"/>
    <n v="56.403164496527779"/>
    <n v="676.83797395833335"/>
    <s v="RELEASED"/>
    <s v="MATCHES"/>
    <x v="124"/>
    <x v="0"/>
  </r>
  <r>
    <x v="11"/>
    <n v="1"/>
    <n v="11"/>
    <n v="34"/>
    <s v="1116L-011-034"/>
    <s v="1116UA34014"/>
    <s v="WT-03.4"/>
    <s v="Northwest"/>
    <n v="81.571700000000007"/>
    <n v="180"/>
    <s v="WT-03.4, CURVED, SBX, HEAVY, ISA-L, TOP LIGHTING"/>
    <s v="Curved"/>
    <s v="SBX"/>
    <s v="UCS GL2"/>
    <n v="0.89685000000000004"/>
    <n v="0.94915000000000005"/>
    <n v="0.9375"/>
    <n v="1.1875"/>
    <n v="104"/>
    <n v="2.2000000000000002"/>
    <s v="GL-05B"/>
    <n v="30"/>
    <s v="TO-1116GLB05-30-4190"/>
    <m/>
    <n v="79.725700000000003"/>
    <n v="138"/>
    <n v="73.875"/>
    <n v="40.900945052083337"/>
    <n v="490.81134062500007"/>
    <s v="RELEASED"/>
    <s v="MATCHES"/>
    <x v="125"/>
    <x v="0"/>
  </r>
  <r>
    <x v="17"/>
    <n v="1"/>
    <n v="11"/>
    <n v="35"/>
    <s v="1116L-011-035"/>
    <s v="1116UA21044"/>
    <s v="WT-02.1"/>
    <s v="Northwest"/>
    <n v="36.5"/>
    <n v="180"/>
    <s v="WT-02.1, REC., SBX-L, HEAVY, ISA-L"/>
    <s v="Rec."/>
    <s v="SBX-L"/>
    <s v="UCS GL1"/>
    <n v="0.875"/>
    <n v="0.875"/>
    <n v="1.1875"/>
    <n v="0.9375"/>
    <n v="76"/>
    <s v="N/A"/>
    <s v="GL-07T"/>
    <n v="10"/>
    <s v="TO-1116GLT07-10-2558"/>
    <n v="34.75"/>
    <m/>
    <m/>
    <n v="101.875"/>
    <n v="24.584418402777779"/>
    <n v="295.01302083333337"/>
    <s v="RELEASED"/>
    <s v="MATCHES"/>
    <x v="126"/>
    <x v="0"/>
  </r>
  <r>
    <x v="17"/>
    <n v="1"/>
    <n v="11"/>
    <n v="35"/>
    <s v="1116L-011-035"/>
    <s v="1116UA21044"/>
    <s v="WT-02.1"/>
    <s v="Northwest"/>
    <n v="36.5"/>
    <n v="180"/>
    <s v="WT-02.1, REC., SBX-L, HEAVY, ISA-L"/>
    <s v="Rec."/>
    <s v="SBX-L"/>
    <s v="UCS GL2"/>
    <n v="0.875"/>
    <n v="0.875"/>
    <n v="0.9375"/>
    <n v="1.1875"/>
    <n v="104"/>
    <n v="2.2000000000000002"/>
    <s v="GL-02Z"/>
    <n v="10"/>
    <s v="TO-1116GLZ02-10-1882"/>
    <n v="34.75"/>
    <m/>
    <m/>
    <n v="73.875"/>
    <n v="17.827473958333332"/>
    <n v="213.9296875"/>
    <s v="RELEASED"/>
    <s v="MATCHES"/>
    <x v="113"/>
    <x v="0"/>
  </r>
  <r>
    <x v="19"/>
    <n v="1"/>
    <n v="11"/>
    <n v="36"/>
    <s v="1116L-011-03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37"/>
    <s v="1116L-011-03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17"/>
    <n v="1"/>
    <n v="11"/>
    <n v="37"/>
    <s v="1116L-011-03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38"/>
    <s v="1116L-011-03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39"/>
    <s v="1116L-011-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17"/>
    <n v="1"/>
    <n v="11"/>
    <n v="39"/>
    <s v="1116L-011-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19"/>
    <n v="1"/>
    <n v="11"/>
    <n v="40"/>
    <s v="1116L-011-040"/>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1"/>
    <s v="1116L-011-04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17"/>
    <n v="1"/>
    <n v="11"/>
    <n v="41"/>
    <s v="1116L-011-04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42"/>
    <s v="1116L-011-042"/>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3"/>
    <s v="1116L-011-043"/>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17"/>
    <n v="1"/>
    <n v="11"/>
    <n v="43"/>
    <s v="1116L-011-043"/>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44"/>
    <s v="1116L-011-044"/>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5"/>
    <s v="1116L-011-045"/>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17"/>
    <n v="1"/>
    <n v="11"/>
    <n v="45"/>
    <s v="1116L-011-045"/>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46"/>
    <s v="1116L-011-04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7"/>
    <s v="1116L-011-04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17"/>
    <n v="1"/>
    <n v="11"/>
    <n v="47"/>
    <s v="1116L-011-04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19"/>
    <n v="1"/>
    <n v="11"/>
    <n v="48"/>
    <s v="1116L-011-04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9"/>
    <s v="1116L-011-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17"/>
    <n v="1"/>
    <n v="11"/>
    <n v="49"/>
    <s v="1116L-011-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19"/>
    <n v="1"/>
    <n v="11"/>
    <n v="50"/>
    <s v="1116L-011-050"/>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51"/>
    <s v="1116L-011-05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17"/>
    <n v="1"/>
    <n v="11"/>
    <n v="51"/>
    <s v="1116L-011-05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52"/>
    <s v="1116L-011-052"/>
    <s v="1116UA42010"/>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53"/>
    <s v="1116L-011-053"/>
    <s v="1116UA21046"/>
    <s v="WT-02.1"/>
    <s v="Northwest"/>
    <n v="36"/>
    <n v="180"/>
    <s v="WT-02.1, REC., SBX-R, WWT ADJ - L, ISA-R"/>
    <s v="Rec."/>
    <s v="SBX-R"/>
    <s v="UCS GL1"/>
    <n v="0.875"/>
    <n v="0.875"/>
    <n v="1.1875"/>
    <n v="0.9375"/>
    <n v="76"/>
    <s v="N/A"/>
    <s v="GL-07T"/>
    <n v="10"/>
    <s v="TO-1116GLT07-10-2423"/>
    <n v="34.25"/>
    <m/>
    <m/>
    <n v="101.875"/>
    <n v="24.230685763888889"/>
    <n v="290.76822916666669"/>
    <s v="RELEASED"/>
    <s v="MATCHES"/>
    <x v="123"/>
    <x v="0"/>
  </r>
  <r>
    <x v="17"/>
    <n v="1"/>
    <n v="11"/>
    <n v="53"/>
    <s v="1116L-011-053"/>
    <s v="1116UA21046"/>
    <s v="WT-02.1"/>
    <s v="Northwest"/>
    <n v="36"/>
    <n v="180"/>
    <s v="WT-02.1, REC., SBX-R, WWT ADJ - L, ISA-R"/>
    <s v="Rec."/>
    <s v="SBX-R"/>
    <s v="UCS GL2"/>
    <n v="0.875"/>
    <n v="0.875"/>
    <n v="0.9375"/>
    <n v="1.1875"/>
    <n v="104"/>
    <n v="2.2000000000000002"/>
    <s v="GL-02Z"/>
    <n v="10"/>
    <s v="TO-1116GLZ02-10-1857"/>
    <n v="34.25"/>
    <m/>
    <m/>
    <n v="73.875"/>
    <n v="17.570963541666668"/>
    <n v="210.8515625"/>
    <s v="RELEASED"/>
    <s v="MATCHES"/>
    <x v="108"/>
    <x v="0"/>
  </r>
  <r>
    <x v="19"/>
    <n v="1"/>
    <n v="11"/>
    <n v="54"/>
    <s v="1116L-011-054"/>
    <s v="1116UA42011"/>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17"/>
    <n v="1"/>
    <n v="11"/>
    <n v="55"/>
    <s v="1116L-011-055"/>
    <s v="1116UA21047"/>
    <s v="WT-02.1"/>
    <s v="Northwest"/>
    <n v="36"/>
    <n v="180"/>
    <s v="WT-02.1, REC., SBX-L, WWT ADJ - L, ISA-L"/>
    <s v="Rec."/>
    <s v="SBX-L"/>
    <s v="UCS GL1"/>
    <n v="0.875"/>
    <n v="0.875"/>
    <n v="1.1875"/>
    <n v="0.9375"/>
    <n v="76"/>
    <s v="N/A"/>
    <s v="GL-07T"/>
    <n v="10"/>
    <s v="TO-1116GLT07-10-2423"/>
    <n v="34.25"/>
    <m/>
    <m/>
    <n v="101.875"/>
    <n v="24.230685763888889"/>
    <n v="290.76822916666669"/>
    <s v="RELEASED"/>
    <s v="MATCHES"/>
    <x v="123"/>
    <x v="0"/>
  </r>
  <r>
    <x v="17"/>
    <n v="1"/>
    <n v="11"/>
    <n v="55"/>
    <s v="1116L-011-055"/>
    <s v="1116UA21047"/>
    <s v="WT-02.1"/>
    <s v="Northwest"/>
    <n v="36"/>
    <n v="180"/>
    <s v="WT-02.1, REC., SBX-L, WWT ADJ - L, ISA-L"/>
    <s v="Rec."/>
    <s v="SBX-L"/>
    <s v="UCS GL2"/>
    <n v="0.875"/>
    <n v="0.875"/>
    <n v="0.9375"/>
    <n v="1.1875"/>
    <n v="104"/>
    <n v="2.2000000000000002"/>
    <s v="GL-02Z"/>
    <n v="10"/>
    <s v="TO-1116GLZ02-10-1857"/>
    <n v="34.25"/>
    <m/>
    <m/>
    <n v="73.875"/>
    <n v="17.570963541666668"/>
    <n v="210.8515625"/>
    <s v="RELEASED"/>
    <s v="MATCHES"/>
    <x v="108"/>
    <x v="0"/>
  </r>
  <r>
    <x v="19"/>
    <n v="1"/>
    <n v="11"/>
    <n v="56"/>
    <s v="1116L-011-056"/>
    <s v="1116UA42011"/>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17"/>
    <n v="1"/>
    <n v="11"/>
    <n v="57"/>
    <s v="1116L-011-05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17"/>
    <n v="1"/>
    <n v="11"/>
    <n v="57"/>
    <s v="1116L-011-05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58"/>
    <s v="1116L-011-058"/>
    <s v="1116UA42010"/>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59"/>
    <s v="1116L-011-059"/>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17"/>
    <n v="1"/>
    <n v="11"/>
    <n v="59"/>
    <s v="1116L-011-059"/>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0"/>
    <n v="1"/>
    <n v="11"/>
    <n v="60"/>
    <s v="1116L-011-060"/>
    <s v="1116UA12010"/>
    <s v="WT-01.2"/>
    <s v="Northwest"/>
    <n v="92.0625"/>
    <n v="180"/>
    <s v="WT-01.2, REC., SBX, HEAVY, TYP."/>
    <s v="Rec."/>
    <s v="SBX"/>
    <s v="UCS GL1"/>
    <n v="0.875"/>
    <n v="0.93620000000000003"/>
    <n v="1.1875"/>
    <n v="0.9375"/>
    <n v="76"/>
    <s v="N/A"/>
    <s v="GL-01T"/>
    <n v="10"/>
    <s v="TO-1116GLT01-10-6484"/>
    <n v="90.251300000000001"/>
    <m/>
    <m/>
    <n v="101.875"/>
    <n v="63.849661024305561"/>
    <n v="766.19401680183591"/>
    <s v="RELEASED"/>
    <s v="MATCHES"/>
    <x v="127"/>
    <x v="0"/>
  </r>
  <r>
    <x v="20"/>
    <n v="1"/>
    <n v="11"/>
    <n v="60"/>
    <s v="1116L-011-060"/>
    <s v="1116UA12010"/>
    <s v="WT-01.2"/>
    <s v="Northwest"/>
    <n v="92.0625"/>
    <n v="180"/>
    <s v="WT-01.2, REC., SBX, HEAVY, TYP."/>
    <s v="Rec."/>
    <s v="SBX"/>
    <s v="UCS GL2"/>
    <n v="0.875"/>
    <n v="0.93620000000000003"/>
    <n v="0.9375"/>
    <n v="1.1875"/>
    <n v="104"/>
    <n v="2.2000000000000002"/>
    <s v="GL-02Z"/>
    <n v="10"/>
    <s v="TO-1116GLZ02-10-4630"/>
    <n v="90.251300000000001"/>
    <m/>
    <m/>
    <n v="73.875"/>
    <n v="46.300797135416673"/>
    <n v="555.60956562500007"/>
    <s v="RELEASED"/>
    <s v="MATCHES"/>
    <x v="118"/>
    <x v="0"/>
  </r>
  <r>
    <x v="16"/>
    <n v="1"/>
    <n v="11"/>
    <n v="61"/>
    <s v="1116L-011-061"/>
    <s v="1116UA35003"/>
    <s v="WT-03.5"/>
    <s v="Northwe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1"/>
    <n v="61"/>
    <s v="1116L-011-061"/>
    <s v="1116UA35003"/>
    <s v="WT-03.5"/>
    <s v="Northwe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0"/>
    <n v="1"/>
    <n v="11"/>
    <n v="62"/>
    <s v="1116L-011-062"/>
    <s v="1116UA12011"/>
    <s v="WT-01.2"/>
    <s v="North "/>
    <n v="100"/>
    <n v="180"/>
    <s v="WT-01.2, REC., SBX, ISA-R"/>
    <s v="Rec."/>
    <s v="SBX"/>
    <s v="UCS GL1"/>
    <n v="0.875"/>
    <n v="0.875"/>
    <n v="1.1875"/>
    <n v="0.9375"/>
    <n v="76"/>
    <s v="N/A"/>
    <s v="GL-01T"/>
    <n v="10"/>
    <s v="TO-1116GLT01-10-7050"/>
    <n v="98.25"/>
    <m/>
    <m/>
    <n v="101.875"/>
    <n v="69.508463541666671"/>
    <n v="834.1015625"/>
    <s v="RELEASED"/>
    <s v="MATCHES"/>
    <x v="129"/>
    <x v="0"/>
  </r>
  <r>
    <x v="20"/>
    <n v="1"/>
    <n v="11"/>
    <n v="62"/>
    <s v="1116L-011-062"/>
    <s v="1116UA12011"/>
    <s v="WT-01.2"/>
    <s v="North "/>
    <n v="100"/>
    <n v="180"/>
    <s v="WT-01.2, REC., SBX, ISA-R"/>
    <s v="Rec."/>
    <s v="SBX"/>
    <s v="UCS GL2"/>
    <n v="0.875"/>
    <n v="0.875"/>
    <n v="0.9375"/>
    <n v="1.1875"/>
    <n v="104"/>
    <n v="2.2000000000000002"/>
    <s v="GL-02Z"/>
    <n v="10"/>
    <s v="TO-1116GLZ02-10-5040"/>
    <n v="98.25"/>
    <m/>
    <m/>
    <n v="73.875"/>
    <n v="50.404296875"/>
    <n v="604.8515625"/>
    <s v="RELEASED"/>
    <s v="MATCHES"/>
    <x v="114"/>
    <x v="0"/>
  </r>
  <r>
    <x v="17"/>
    <n v="1"/>
    <n v="11"/>
    <n v="63"/>
    <s v="1116L-011-063"/>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17"/>
    <n v="1"/>
    <n v="11"/>
    <n v="63"/>
    <s v="1116L-011-063"/>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19"/>
    <n v="1"/>
    <n v="11"/>
    <n v="64"/>
    <s v="1116L-011-064"/>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65"/>
    <s v="1116L-011-065"/>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17"/>
    <n v="1"/>
    <n v="11"/>
    <n v="65"/>
    <s v="1116L-011-065"/>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19"/>
    <n v="1"/>
    <n v="11"/>
    <n v="66"/>
    <s v="1116L-011-066"/>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67"/>
    <s v="1116L-011-06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17"/>
    <n v="1"/>
    <n v="11"/>
    <n v="67"/>
    <s v="1116L-011-06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19"/>
    <n v="1"/>
    <n v="11"/>
    <n v="68"/>
    <s v="1116L-011-068"/>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69"/>
    <s v="1116L-011-069"/>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17"/>
    <n v="1"/>
    <n v="11"/>
    <n v="69"/>
    <s v="1116L-011-069"/>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19"/>
    <n v="1"/>
    <n v="11"/>
    <n v="70"/>
    <s v="1116L-011-070"/>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71"/>
    <s v="1116L-011-071"/>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17"/>
    <n v="1"/>
    <n v="11"/>
    <n v="71"/>
    <s v="1116L-011-071"/>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19"/>
    <n v="1"/>
    <n v="11"/>
    <n v="72"/>
    <s v="1116L-011-072"/>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73"/>
    <s v="1116L-011-073"/>
    <s v="1116UA21038"/>
    <s v="WT-02.1"/>
    <s v="North "/>
    <n v="36"/>
    <n v="180"/>
    <s v="WT-02.1, REC., SBX-R, ISA-L"/>
    <s v="Rec."/>
    <s v="SBX-R"/>
    <s v="UCS GL1"/>
    <n v="0.875"/>
    <n v="0.875"/>
    <n v="1.1875"/>
    <n v="0.9375"/>
    <n v="76"/>
    <s v="N/A"/>
    <s v="GL-07T"/>
    <n v="10"/>
    <s v="TO-1116GLT07-10-2423"/>
    <n v="34.25"/>
    <m/>
    <m/>
    <n v="101.875"/>
    <n v="24.230685763888889"/>
    <n v="290.76822916666669"/>
    <s v="RELEASED"/>
    <s v="MATCHES"/>
    <x v="123"/>
    <x v="0"/>
  </r>
  <r>
    <x v="17"/>
    <n v="1"/>
    <n v="11"/>
    <n v="73"/>
    <s v="1116L-011-073"/>
    <s v="1116UA21038"/>
    <s v="WT-02.1"/>
    <s v="North "/>
    <n v="36"/>
    <n v="180"/>
    <s v="WT-02.1, REC., SBX-R, ISA-L"/>
    <s v="Rec."/>
    <s v="SBX-R"/>
    <s v="UCS GL2"/>
    <n v="0.875"/>
    <n v="0.875"/>
    <n v="0.9375"/>
    <n v="1.1875"/>
    <n v="104"/>
    <n v="2.2000000000000002"/>
    <s v="GL-02Z"/>
    <n v="10"/>
    <s v="TO-1116GLZ02-10-1857"/>
    <n v="34.25"/>
    <m/>
    <m/>
    <n v="73.875"/>
    <n v="17.570963541666668"/>
    <n v="210.8515625"/>
    <s v="RELEASED"/>
    <s v="MATCHES"/>
    <x v="108"/>
    <x v="0"/>
  </r>
  <r>
    <x v="20"/>
    <n v="1"/>
    <n v="11"/>
    <n v="74"/>
    <s v="1116L-011-074"/>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1"/>
    <n v="74"/>
    <s v="1116L-011-07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17"/>
    <n v="1"/>
    <n v="11"/>
    <n v="75"/>
    <s v="1116L-011-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17"/>
    <n v="1"/>
    <n v="11"/>
    <n v="75"/>
    <s v="1116L-011-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1"/>
    <n v="76"/>
    <s v="1116L-011-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1"/>
    <n v="76"/>
    <s v="1116L-011-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17"/>
    <n v="1"/>
    <n v="11"/>
    <n v="77"/>
    <s v="1116L-011-07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17"/>
    <n v="1"/>
    <n v="11"/>
    <n v="77"/>
    <s v="1116L-011-07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0"/>
    <n v="1"/>
    <n v="11"/>
    <n v="78"/>
    <s v="1116L-011-078"/>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1"/>
    <n v="78"/>
    <s v="1116L-011-078"/>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17"/>
    <n v="1"/>
    <n v="11"/>
    <n v="79"/>
    <s v="1116L-011-079"/>
    <s v="1116UA21048"/>
    <s v="WT-02.1"/>
    <s v="North "/>
    <n v="36.125"/>
    <n v="180"/>
    <s v="WT-02.1, REC., SBX-L, HEAVY, ISA-R"/>
    <s v="Rec."/>
    <s v="SBX-L"/>
    <s v="UCS GL1"/>
    <n v="1"/>
    <n v="0.875"/>
    <n v="1.1875"/>
    <n v="0.9375"/>
    <n v="76"/>
    <s v="N/A"/>
    <s v="GL-07T"/>
    <n v="10"/>
    <s v="TO-1116GLT07-10-2423"/>
    <n v="34.25"/>
    <m/>
    <m/>
    <n v="101.875"/>
    <n v="24.230685763888889"/>
    <n v="290.76822916666669"/>
    <s v="RELEASED"/>
    <s v="MATCHES"/>
    <x v="123"/>
    <x v="0"/>
  </r>
  <r>
    <x v="17"/>
    <n v="1"/>
    <n v="11"/>
    <n v="79"/>
    <s v="1116L-011-079"/>
    <s v="1116UA21048"/>
    <s v="WT-02.1"/>
    <s v="North "/>
    <n v="36.125"/>
    <n v="180"/>
    <s v="WT-02.1, REC., SBX-L, HEAVY, ISA-R"/>
    <s v="Rec."/>
    <s v="SBX-L"/>
    <s v="UCS GL2"/>
    <n v="1"/>
    <n v="0.875"/>
    <n v="0.9375"/>
    <n v="1.1875"/>
    <n v="104"/>
    <n v="2.2000000000000002"/>
    <s v="GL-02Z"/>
    <n v="10"/>
    <s v="TO-1116GLZ02-10-1857"/>
    <n v="34.25"/>
    <m/>
    <m/>
    <n v="73.875"/>
    <n v="17.570963541666668"/>
    <n v="210.8515625"/>
    <s v="RELEASED"/>
    <s v="MATCHES"/>
    <x v="108"/>
    <x v="0"/>
  </r>
  <r>
    <x v="11"/>
    <n v="1"/>
    <n v="11"/>
    <n v="80"/>
    <s v="1116L-011-080"/>
    <s v="1116UA34009"/>
    <s v="WT-03.4"/>
    <s v="Northeast"/>
    <n v="90.544600000000003"/>
    <n v="180"/>
    <s v="WT-03.4, CURVED, SBX, HEAVY, TOP LIGHTING"/>
    <s v="Curved"/>
    <s v="SBX"/>
    <s v="UCS GL1"/>
    <n v="0.92379999999999995"/>
    <n v="0.92379999999999995"/>
    <n v="1.1875"/>
    <n v="0.9375"/>
    <n v="76"/>
    <s v="N/A"/>
    <s v="GL-04T"/>
    <n v="30"/>
    <s v="TO-1116GLT04-30-6375"/>
    <m/>
    <n v="88.697000000000003"/>
    <n v="192.5"/>
    <n v="101.875"/>
    <n v="62.750047743055561"/>
    <n v="753.00057291666667"/>
    <s v="RELEASED"/>
    <s v="MATCHES"/>
    <x v="122"/>
    <x v="0"/>
  </r>
  <r>
    <x v="11"/>
    <n v="1"/>
    <n v="11"/>
    <n v="80"/>
    <s v="1116L-011-080"/>
    <s v="1116UA34009"/>
    <s v="WT-03.4"/>
    <s v="Northeast"/>
    <n v="90.544600000000003"/>
    <n v="180"/>
    <s v="WT-03.4, CURVED, SBX, HEAVY, TOP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11"/>
    <n v="1"/>
    <n v="11"/>
    <n v="81"/>
    <s v="1116L-011-081"/>
    <s v="1116UA34010"/>
    <s v="WT-03.4"/>
    <s v="Northeast"/>
    <n v="90.508499999999998"/>
    <n v="180"/>
    <s v="WT-03.4, CURVED, SBX, ISA-R, TOP LIGHTING"/>
    <s v="Curved"/>
    <s v="SBX"/>
    <s v="UCS GL1"/>
    <n v="0.90575000000000006"/>
    <n v="0.90575000000000006"/>
    <n v="1.1875"/>
    <n v="0.9375"/>
    <n v="76"/>
    <s v="N/A"/>
    <s v="GL-04T"/>
    <n v="30"/>
    <s v="TO-1116GLT04-30-6375"/>
    <m/>
    <n v="88.697000000000003"/>
    <n v="192.5"/>
    <n v="101.875"/>
    <n v="62.750047743055561"/>
    <n v="753.00057291666667"/>
    <s v="RELEASED"/>
    <s v="MATCHES"/>
    <x v="122"/>
    <x v="0"/>
  </r>
  <r>
    <x v="11"/>
    <n v="1"/>
    <n v="11"/>
    <n v="81"/>
    <s v="1116L-011-081"/>
    <s v="1116UA34010"/>
    <s v="WT-03.4"/>
    <s v="Northeast"/>
    <n v="90.508499999999998"/>
    <n v="180"/>
    <s v="WT-03.4, CURVED, SBX, ISA-R, TOP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11"/>
    <n v="1"/>
    <n v="11"/>
    <n v="82"/>
    <s v="1116L-011-082"/>
    <s v="1116UA34010"/>
    <s v="WT-03.4"/>
    <s v="Northeast"/>
    <n v="90.522000000000006"/>
    <n v="180"/>
    <s v="WT-03.4, CURVED, SBX, ISA-R, TOP LIGHTING"/>
    <s v="Curved"/>
    <s v="SBX"/>
    <s v="UCS GL1"/>
    <n v="0.91249999999999998"/>
    <n v="0.91249999999999998"/>
    <n v="1.1875"/>
    <n v="0.9375"/>
    <n v="76"/>
    <s v="N/A"/>
    <s v="GL-04T"/>
    <n v="30"/>
    <s v="TO-1116GLT04-30-6375"/>
    <m/>
    <n v="88.697000000000003"/>
    <n v="192.5"/>
    <n v="101.875"/>
    <n v="62.750047743055561"/>
    <n v="753.00057291666667"/>
    <s v="RELEASED"/>
    <s v="MATCHES"/>
    <x v="122"/>
    <x v="0"/>
  </r>
  <r>
    <x v="11"/>
    <n v="1"/>
    <n v="11"/>
    <n v="82"/>
    <s v="1116L-011-082"/>
    <s v="1116UA34010"/>
    <s v="WT-03.4"/>
    <s v="Northeast"/>
    <n v="90.522000000000006"/>
    <n v="180"/>
    <s v="WT-03.4, CURVED, SBX, ISA-R, TOP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17"/>
    <n v="1"/>
    <n v="11"/>
    <n v="83"/>
    <s v="1116L-011-08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83"/>
    <s v="1116L-011-08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19"/>
    <n v="1"/>
    <n v="11"/>
    <n v="84"/>
    <s v="1116L-011-08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17"/>
    <n v="1"/>
    <n v="11"/>
    <n v="85"/>
    <s v="1116L-011-08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85"/>
    <s v="1116L-011-08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0"/>
    <n v="1"/>
    <n v="11"/>
    <n v="86"/>
    <s v="1116L-011-08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86"/>
    <s v="1116L-011-08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87"/>
    <s v="1116L-011-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17"/>
    <n v="1"/>
    <n v="11"/>
    <n v="87"/>
    <s v="1116L-011-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1"/>
    <n v="88"/>
    <s v="1116L-011-08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88"/>
    <s v="1116L-011-08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89"/>
    <s v="1116L-011-08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89"/>
    <s v="1116L-011-08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0"/>
    <n v="1"/>
    <n v="11"/>
    <n v="90"/>
    <s v="1116L-011-090"/>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0"/>
    <s v="1116L-011-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1"/>
    <s v="1116L-011-09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17"/>
    <n v="1"/>
    <n v="11"/>
    <n v="91"/>
    <s v="1116L-011-09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0"/>
    <n v="1"/>
    <n v="11"/>
    <n v="92"/>
    <s v="1116L-011-092"/>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2"/>
    <s v="1116L-011-09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3"/>
    <s v="1116L-011-09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17"/>
    <n v="1"/>
    <n v="11"/>
    <n v="93"/>
    <s v="1116L-011-09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0"/>
    <n v="1"/>
    <n v="11"/>
    <n v="94"/>
    <s v="1116L-011-094"/>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4"/>
    <s v="1116L-011-094"/>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5"/>
    <s v="1116L-011-095"/>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95"/>
    <s v="1116L-011-095"/>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0"/>
    <n v="1"/>
    <n v="11"/>
    <n v="96"/>
    <s v="1116L-011-09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6"/>
    <s v="1116L-011-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7"/>
    <s v="1116L-011-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17"/>
    <n v="1"/>
    <n v="11"/>
    <n v="97"/>
    <s v="1116L-011-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1"/>
    <n v="98"/>
    <s v="1116L-011-09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8"/>
    <s v="1116L-011-09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9"/>
    <s v="1116L-011-09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17"/>
    <n v="1"/>
    <n v="11"/>
    <n v="99"/>
    <s v="1116L-011-09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0"/>
    <n v="1"/>
    <n v="11"/>
    <n v="100"/>
    <s v="1116L-011-100"/>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0"/>
    <s v="1116L-011-10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1"/>
    <s v="1116L-011-101"/>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17"/>
    <n v="1"/>
    <n v="11"/>
    <n v="101"/>
    <s v="1116L-011-101"/>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0"/>
    <n v="1"/>
    <n v="11"/>
    <n v="102"/>
    <s v="1116L-011-102"/>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2"/>
    <s v="1116L-011-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3"/>
    <s v="1116L-011-10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103"/>
    <s v="1116L-011-10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0"/>
    <n v="1"/>
    <n v="11"/>
    <n v="104"/>
    <s v="1116L-011-104"/>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4"/>
    <s v="1116L-011-104"/>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5"/>
    <s v="1116L-011-10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105"/>
    <s v="1116L-011-10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0"/>
    <n v="1"/>
    <n v="11"/>
    <n v="106"/>
    <s v="1116L-011-10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6"/>
    <s v="1116L-011-10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7"/>
    <s v="1116L-011-107"/>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107"/>
    <s v="1116L-011-107"/>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0"/>
    <n v="1"/>
    <n v="11"/>
    <n v="108"/>
    <s v="1116L-011-10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8"/>
    <s v="1116L-011-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9"/>
    <s v="1116L-011-10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109"/>
    <s v="1116L-011-10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19"/>
    <n v="1"/>
    <n v="11"/>
    <n v="110"/>
    <s v="1116L-011-11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17"/>
    <n v="1"/>
    <n v="11"/>
    <n v="111"/>
    <s v="1116L-011-11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17"/>
    <n v="1"/>
    <n v="11"/>
    <n v="111"/>
    <s v="1116L-011-11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11"/>
    <n v="1"/>
    <n v="11"/>
    <n v="112"/>
    <s v="1116L-011-112"/>
    <s v="1116UA34013"/>
    <s v="WT-03.4"/>
    <s v="Southeast"/>
    <n v="81.625900000000001"/>
    <n v="180"/>
    <s v="WT-03.4, CURVED, SBX, ISA-R, TOP LIGHTING"/>
    <s v="Curved"/>
    <s v="SBX"/>
    <s v="UCS GL1"/>
    <n v="0.92210000000000003"/>
    <n v="0.97809999999999997"/>
    <n v="1.1875"/>
    <n v="0.9375"/>
    <n v="76"/>
    <s v="N/A"/>
    <s v="GL-04T"/>
    <n v="30"/>
    <s v="TO-1116GLT04-30-5640"/>
    <m/>
    <n v="79.725700000000003"/>
    <n v="138"/>
    <n v="101.875"/>
    <n v="56.403164496527779"/>
    <n v="676.83797395833335"/>
    <s v="RELEASED"/>
    <s v="MATCHES"/>
    <x v="124"/>
    <x v="0"/>
  </r>
  <r>
    <x v="11"/>
    <n v="1"/>
    <n v="11"/>
    <n v="112"/>
    <s v="1116L-011-112"/>
    <s v="1116UA34013"/>
    <s v="WT-03.4"/>
    <s v="Southeast"/>
    <n v="81.625900000000001"/>
    <n v="180"/>
    <s v="WT-03.4, CURVED, SBX, ISA-R, TOP LIGHTING"/>
    <s v="Curved"/>
    <s v="SBX"/>
    <s v="UCS GL2"/>
    <n v="0.92210000000000003"/>
    <n v="0.97809999999999997"/>
    <n v="0.9375"/>
    <n v="1.1875"/>
    <n v="104"/>
    <n v="2.2000000000000002"/>
    <s v="GL-05B"/>
    <n v="30"/>
    <s v="TO-1116GLB05-30-4190"/>
    <m/>
    <n v="79.725700000000003"/>
    <n v="138"/>
    <n v="73.875"/>
    <n v="40.900945052083337"/>
    <n v="490.81134062500007"/>
    <s v="RELEASED"/>
    <s v="MATCHES"/>
    <x v="125"/>
    <x v="0"/>
  </r>
  <r>
    <x v="11"/>
    <n v="1"/>
    <n v="11"/>
    <n v="113"/>
    <s v="1116L-011-113"/>
    <s v="1116UA34014"/>
    <s v="WT-03.4"/>
    <s v="Southeast"/>
    <n v="81.527600000000007"/>
    <n v="180"/>
    <s v="WT-03.4, CURVED, SBX, HEAVY, ISA-L, TOP LIGHTING"/>
    <s v="Curved"/>
    <s v="SBX"/>
    <s v="UCS GL1"/>
    <n v="0.87450000000000006"/>
    <n v="0.9274"/>
    <n v="1.1875"/>
    <n v="0.9375"/>
    <n v="76"/>
    <s v="N/A"/>
    <s v="GL-04T"/>
    <n v="30"/>
    <s v="TO-1116GLT04-30-5640"/>
    <m/>
    <n v="79.725700000000003"/>
    <n v="138"/>
    <n v="101.875"/>
    <n v="56.403164496527779"/>
    <n v="676.83797395833335"/>
    <s v="RELEASED"/>
    <s v="MATCHES"/>
    <x v="124"/>
    <x v="0"/>
  </r>
  <r>
    <x v="11"/>
    <n v="1"/>
    <n v="11"/>
    <n v="113"/>
    <s v="1116L-011-113"/>
    <s v="1116UA34014"/>
    <s v="WT-03.4"/>
    <s v="Southeast"/>
    <n v="81.527600000000007"/>
    <n v="180"/>
    <s v="WT-03.4, CURVED, SBX, HEAVY, ISA-L, TOP LIGHTING"/>
    <s v="Curved"/>
    <s v="SBX"/>
    <s v="UCS GL2"/>
    <n v="0.87450000000000006"/>
    <n v="0.9274"/>
    <n v="0.9375"/>
    <n v="1.1875"/>
    <n v="104"/>
    <n v="2.2000000000000002"/>
    <s v="GL-05B"/>
    <n v="30"/>
    <s v="TO-1116GLB05-30-4190"/>
    <m/>
    <n v="79.725700000000003"/>
    <n v="138"/>
    <n v="73.875"/>
    <n v="40.900945052083337"/>
    <n v="490.81134062500007"/>
    <s v="RELEASED"/>
    <s v="MATCHES"/>
    <x v="125"/>
    <x v="0"/>
  </r>
  <r>
    <x v="17"/>
    <n v="1"/>
    <n v="11"/>
    <n v="114"/>
    <s v="1116L-011-114"/>
    <s v="1116UA21049"/>
    <s v="WT-02.1"/>
    <s v="Southeast"/>
    <n v="36"/>
    <n v="180"/>
    <s v="WT-02.1, REC., SBX-L, HEAVY, ISA-L"/>
    <s v="Rec."/>
    <s v="SBX-L"/>
    <s v="UCS GL1"/>
    <n v="0.875"/>
    <n v="0.875"/>
    <n v="1.1875"/>
    <n v="0.9375"/>
    <n v="76"/>
    <s v="N/A"/>
    <s v="GL-07T"/>
    <n v="10"/>
    <s v="TO-1116GLT07-10-2423"/>
    <n v="34.25"/>
    <m/>
    <m/>
    <n v="101.875"/>
    <n v="24.230685763888889"/>
    <n v="290.76822916666669"/>
    <s v="RELEASED"/>
    <s v="MATCHES"/>
    <x v="123"/>
    <x v="0"/>
  </r>
  <r>
    <x v="17"/>
    <n v="1"/>
    <n v="11"/>
    <n v="114"/>
    <s v="1116L-011-114"/>
    <s v="1116UA21049"/>
    <s v="WT-02.1"/>
    <s v="Southeast"/>
    <n v="36"/>
    <n v="180"/>
    <s v="WT-02.1, REC., SBX-L, HEAVY, ISA-L"/>
    <s v="Rec."/>
    <s v="SBX-L"/>
    <s v="UCS GL2"/>
    <n v="0.875"/>
    <n v="0.875"/>
    <n v="0.9375"/>
    <n v="1.1875"/>
    <n v="104"/>
    <n v="2.2000000000000002"/>
    <s v="GL-02Z"/>
    <n v="10"/>
    <s v="TO-1116GLZ02-10-1857"/>
    <n v="34.25"/>
    <m/>
    <m/>
    <n v="73.875"/>
    <n v="17.570963541666668"/>
    <n v="210.8515625"/>
    <s v="RELEASED"/>
    <s v="MATCHES"/>
    <x v="108"/>
    <x v="0"/>
  </r>
  <r>
    <x v="19"/>
    <n v="1"/>
    <n v="11"/>
    <n v="115"/>
    <s v="1116L-011-11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16"/>
    <s v="1116L-011-11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17"/>
    <n v="1"/>
    <n v="11"/>
    <n v="116"/>
    <s v="1116L-011-11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19"/>
    <n v="1"/>
    <n v="11"/>
    <n v="117"/>
    <s v="1116L-011-11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18"/>
    <s v="1116L-011-11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17"/>
    <n v="1"/>
    <n v="11"/>
    <n v="118"/>
    <s v="1116L-011-11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19"/>
    <n v="1"/>
    <n v="11"/>
    <n v="119"/>
    <s v="1116L-011-11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0"/>
    <s v="1116L-011-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17"/>
    <n v="1"/>
    <n v="11"/>
    <n v="120"/>
    <s v="1116L-011-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19"/>
    <n v="1"/>
    <n v="11"/>
    <n v="121"/>
    <s v="1116L-011-121"/>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2"/>
    <s v="1116L-011-122"/>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17"/>
    <n v="1"/>
    <n v="11"/>
    <n v="122"/>
    <s v="1116L-011-122"/>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19"/>
    <n v="1"/>
    <n v="11"/>
    <n v="123"/>
    <s v="1116L-011-123"/>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4"/>
    <s v="1116L-011-124"/>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17"/>
    <n v="1"/>
    <n v="11"/>
    <n v="124"/>
    <s v="1116L-011-124"/>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19"/>
    <n v="1"/>
    <n v="11"/>
    <n v="125"/>
    <s v="1116L-011-12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6"/>
    <s v="1116L-011-12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17"/>
    <n v="1"/>
    <n v="11"/>
    <n v="126"/>
    <s v="1116L-011-12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19"/>
    <n v="1"/>
    <n v="11"/>
    <n v="127"/>
    <s v="1116L-011-12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8"/>
    <s v="1116L-011-12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17"/>
    <n v="1"/>
    <n v="11"/>
    <n v="128"/>
    <s v="1116L-011-12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19"/>
    <n v="1"/>
    <n v="11"/>
    <n v="129"/>
    <s v="1116L-011-12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30"/>
    <s v="1116L-011-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17"/>
    <n v="1"/>
    <n v="11"/>
    <n v="130"/>
    <s v="1116L-011-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19"/>
    <n v="1"/>
    <n v="11"/>
    <n v="131"/>
    <s v="1116L-011-131"/>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17"/>
    <n v="1"/>
    <n v="11"/>
    <n v="132"/>
    <s v="1116L-011-132"/>
    <s v="1116UA21050"/>
    <s v="WT-02.1"/>
    <s v="Southeast"/>
    <n v="36"/>
    <n v="180"/>
    <s v="WT-02.1, REC., SBX-R, WWT ADJ-R, ISA-R"/>
    <s v="Rec."/>
    <s v="SBX-R"/>
    <s v="UCS GL1"/>
    <n v="0.875"/>
    <n v="0.875"/>
    <n v="1.1875"/>
    <n v="0.9375"/>
    <n v="76"/>
    <s v="N/A"/>
    <s v="GL-07T"/>
    <n v="10"/>
    <s v="TO-1116GLT07-10-2423"/>
    <n v="34.25"/>
    <m/>
    <m/>
    <n v="101.875"/>
    <n v="24.230685763888889"/>
    <n v="290.76822916666669"/>
    <s v="RELEASED"/>
    <s v="MATCHES"/>
    <x v="123"/>
    <x v="0"/>
  </r>
  <r>
    <x v="17"/>
    <n v="1"/>
    <n v="11"/>
    <n v="132"/>
    <s v="1116L-011-132"/>
    <s v="1116UA21050"/>
    <s v="WT-02.1"/>
    <s v="Southeast"/>
    <n v="36"/>
    <n v="180"/>
    <s v="WT-02.1, REC., SBX-R, WWT ADJ-R, ISA-R"/>
    <s v="Rec."/>
    <s v="SBX-R"/>
    <s v="UCS GL2"/>
    <n v="0.875"/>
    <n v="0.875"/>
    <n v="0.9375"/>
    <n v="1.1875"/>
    <n v="104"/>
    <n v="2.2000000000000002"/>
    <s v="GL-02Z"/>
    <n v="10"/>
    <s v="TO-1116GLZ02-10-1857"/>
    <n v="34.25"/>
    <m/>
    <m/>
    <n v="73.875"/>
    <n v="17.570963541666668"/>
    <n v="210.8515625"/>
    <s v="RELEASED"/>
    <s v="MATCHES"/>
    <x v="108"/>
    <x v="0"/>
  </r>
  <r>
    <x v="19"/>
    <n v="1"/>
    <n v="11"/>
    <n v="133"/>
    <s v="1116L-011-133"/>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17"/>
    <n v="1"/>
    <n v="11"/>
    <n v="134"/>
    <s v="1116L-011-134"/>
    <s v="1116UA21051"/>
    <s v="WT-02.1"/>
    <s v="Southeast"/>
    <n v="36"/>
    <n v="180"/>
    <s v="WT-02.1, REC., SBX-L, WWT ADJ-R, ISA-L, WWT"/>
    <s v="Rec."/>
    <s v="SBX-L"/>
    <s v="UCS GL1"/>
    <n v="0.875"/>
    <n v="0.875"/>
    <n v="1.1875"/>
    <n v="0.9375"/>
    <n v="76"/>
    <s v="N/A"/>
    <s v="GL-07T"/>
    <n v="10"/>
    <s v="TO-1116GLT07-10-2423"/>
    <n v="34.25"/>
    <m/>
    <m/>
    <n v="101.875"/>
    <n v="24.230685763888889"/>
    <n v="290.76822916666669"/>
    <s v="RELEASED"/>
    <s v="MATCHES"/>
    <x v="123"/>
    <x v="0"/>
  </r>
  <r>
    <x v="17"/>
    <n v="1"/>
    <n v="11"/>
    <n v="134"/>
    <s v="1116L-011-134"/>
    <s v="1116UA21051"/>
    <s v="WT-02.1"/>
    <s v="Southeast"/>
    <n v="36"/>
    <n v="180"/>
    <s v="WT-02.1, REC., SBX-L, WWT ADJ-R, ISA-L, WWT"/>
    <s v="Rec."/>
    <s v="SBX-L"/>
    <s v="UCS GL2"/>
    <n v="0.875"/>
    <n v="0.875"/>
    <n v="0.9375"/>
    <n v="1.1875"/>
    <n v="104"/>
    <n v="2.2000000000000002"/>
    <s v="GL-02Z"/>
    <n v="10"/>
    <s v="TO-1116GLZ02-10-1857"/>
    <n v="34.25"/>
    <m/>
    <m/>
    <n v="73.875"/>
    <n v="17.570963541666668"/>
    <n v="210.8515625"/>
    <s v="RELEASED"/>
    <s v="MATCHES"/>
    <x v="108"/>
    <x v="0"/>
  </r>
  <r>
    <x v="19"/>
    <n v="1"/>
    <n v="11"/>
    <n v="135"/>
    <s v="1116L-011-13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36"/>
    <s v="1116L-011-136"/>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17"/>
    <n v="1"/>
    <n v="11"/>
    <n v="136"/>
    <s v="1116L-011-136"/>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19"/>
    <n v="1"/>
    <n v="11"/>
    <n v="137"/>
    <s v="1116L-011-13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38"/>
    <s v="1116L-011-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17"/>
    <n v="1"/>
    <n v="11"/>
    <n v="138"/>
    <s v="1116L-011-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1"/>
    <n v="139"/>
    <s v="1116L-011-139"/>
    <s v="1116UA12013"/>
    <s v="WT-01.2"/>
    <s v="Southeast"/>
    <n v="92.0625"/>
    <n v="180"/>
    <s v="WT-01.2, REC., SBX, HEAVY, ISA-R"/>
    <s v="Rec."/>
    <s v="SBX"/>
    <s v="UCS GL1"/>
    <n v="0.875"/>
    <n v="0.93620000000000003"/>
    <n v="1.1875"/>
    <n v="0.9375"/>
    <n v="76"/>
    <s v="N/A"/>
    <s v="GL-01T"/>
    <n v="10"/>
    <s v="TO-1116GLT01-10-6484"/>
    <n v="90.251300000000001"/>
    <m/>
    <m/>
    <n v="101.875"/>
    <n v="63.849661024305561"/>
    <n v="766.19401680183591"/>
    <s v="RELEASED"/>
    <s v="MATCHES"/>
    <x v="127"/>
    <x v="0"/>
  </r>
  <r>
    <x v="20"/>
    <n v="1"/>
    <n v="11"/>
    <n v="139"/>
    <s v="1116L-011-139"/>
    <s v="1116UA12013"/>
    <s v="WT-01.2"/>
    <s v="Southeast"/>
    <n v="92.0625"/>
    <n v="180"/>
    <s v="WT-01.2, REC., SBX, HEAVY, ISA-R"/>
    <s v="Rec."/>
    <s v="SBX"/>
    <s v="UCS GL2"/>
    <n v="0.875"/>
    <n v="0.93620000000000003"/>
    <n v="0.9375"/>
    <n v="1.1875"/>
    <n v="104"/>
    <n v="2.2000000000000002"/>
    <s v="GL-02Z"/>
    <n v="10"/>
    <s v="TO-1116GLZ02-10-4630"/>
    <n v="90.251300000000001"/>
    <m/>
    <m/>
    <n v="73.875"/>
    <n v="46.300797135416673"/>
    <n v="555.60956562500007"/>
    <s v="RELEASED"/>
    <s v="MATCHES"/>
    <x v="118"/>
    <x v="0"/>
  </r>
  <r>
    <x v="16"/>
    <n v="1"/>
    <n v="11"/>
    <n v="140"/>
    <s v="1116L-011-140"/>
    <s v="1116UA35003"/>
    <s v="WT-03.5"/>
    <s v="Southea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1"/>
    <n v="140"/>
    <s v="1116L-011-140"/>
    <s v="1116UA35003"/>
    <s v="WT-03.5"/>
    <s v="Southea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0"/>
    <n v="1"/>
    <n v="11"/>
    <n v="141"/>
    <s v="1116L-011-141"/>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1"/>
    <s v="1116L-011-141"/>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2"/>
    <s v="1116L-011-142"/>
    <s v="1116UA21043"/>
    <s v="WT-02.1"/>
    <s v="South"/>
    <n v="36"/>
    <n v="180"/>
    <s v="WT-02.1, REC., SBX-L, ISA-L"/>
    <s v="Rec."/>
    <s v="SBX-L"/>
    <s v="UCS GL1"/>
    <n v="0.875"/>
    <n v="0.875"/>
    <n v="1.1875"/>
    <n v="0.9375"/>
    <n v="76"/>
    <s v="N/A"/>
    <s v="GL-07T"/>
    <n v="10"/>
    <s v="TO-1116GLT07-10-2423"/>
    <n v="34.25"/>
    <m/>
    <m/>
    <n v="101.875"/>
    <n v="24.230685763888889"/>
    <n v="290.76822916666669"/>
    <s v="RELEASED"/>
    <s v="MATCHES"/>
    <x v="123"/>
    <x v="0"/>
  </r>
  <r>
    <x v="17"/>
    <n v="1"/>
    <n v="11"/>
    <n v="142"/>
    <s v="1116L-011-142"/>
    <s v="1116UA21043"/>
    <s v="WT-02.1"/>
    <s v="South"/>
    <n v="36"/>
    <n v="180"/>
    <s v="WT-02.1, REC., SBX-L, ISA-L"/>
    <s v="Rec."/>
    <s v="SBX-L"/>
    <s v="UCS GL2"/>
    <n v="0.875"/>
    <n v="0.875"/>
    <n v="0.9375"/>
    <n v="1.1875"/>
    <n v="104"/>
    <n v="2.2000000000000002"/>
    <s v="GL-02Z"/>
    <n v="10"/>
    <s v="TO-1116GLZ02-10-1857"/>
    <n v="34.25"/>
    <m/>
    <m/>
    <n v="73.875"/>
    <n v="17.570963541666668"/>
    <n v="210.8515625"/>
    <s v="RELEASED"/>
    <s v="MATCHES"/>
    <x v="108"/>
    <x v="0"/>
  </r>
  <r>
    <x v="20"/>
    <n v="1"/>
    <n v="11"/>
    <n v="143"/>
    <s v="1116L-011-143"/>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3"/>
    <s v="1116L-011-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4"/>
    <s v="1116L-011-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17"/>
    <n v="1"/>
    <n v="11"/>
    <n v="144"/>
    <s v="1116L-011-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1"/>
    <n v="145"/>
    <s v="1116L-011-145"/>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5"/>
    <s v="1116L-011-14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6"/>
    <s v="1116L-011-14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17"/>
    <n v="1"/>
    <n v="11"/>
    <n v="146"/>
    <s v="1116L-011-14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0"/>
    <n v="1"/>
    <n v="11"/>
    <n v="147"/>
    <s v="1116L-011-147"/>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7"/>
    <s v="1116L-011-147"/>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8"/>
    <s v="1116L-011-148"/>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17"/>
    <n v="1"/>
    <n v="11"/>
    <n v="148"/>
    <s v="1116L-011-148"/>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0"/>
    <n v="1"/>
    <n v="11"/>
    <n v="149"/>
    <s v="1116L-011-149"/>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9"/>
    <s v="1116L-011-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50"/>
    <s v="1116L-011-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17"/>
    <n v="1"/>
    <n v="11"/>
    <n v="150"/>
    <s v="1116L-011-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1"/>
    <n v="151"/>
    <s v="1116L-011-151"/>
    <s v="1116UA12011"/>
    <s v="WT-01.2"/>
    <s v="South"/>
    <n v="100"/>
    <n v="180"/>
    <s v="WT-01.2, REC., SBX, ISA-R"/>
    <s v="Rec."/>
    <s v="SBX"/>
    <s v="UCS GL1"/>
    <n v="0.875"/>
    <n v="0.875"/>
    <n v="1.1875"/>
    <n v="0.9375"/>
    <n v="76"/>
    <s v="N/A"/>
    <s v="GL-01T"/>
    <n v="10"/>
    <s v="TO-1116GLT01-10-7050"/>
    <n v="98.25"/>
    <m/>
    <m/>
    <n v="101.875"/>
    <n v="69.508463541666671"/>
    <n v="834.1015625"/>
    <s v="RELEASED"/>
    <s v="MATCHES"/>
    <x v="129"/>
    <x v="0"/>
  </r>
  <r>
    <x v="20"/>
    <n v="1"/>
    <n v="11"/>
    <n v="151"/>
    <s v="1116L-011-151"/>
    <s v="1116UA12011"/>
    <s v="WT-01.2"/>
    <s v="South"/>
    <n v="100"/>
    <n v="180"/>
    <s v="WT-01.2, REC., SBX, ISA-R"/>
    <s v="Rec."/>
    <s v="SBX"/>
    <s v="UCS GL2"/>
    <n v="0.875"/>
    <n v="0.875"/>
    <n v="0.9375"/>
    <n v="1.1875"/>
    <n v="104"/>
    <n v="2.2000000000000002"/>
    <s v="GL-02Z"/>
    <n v="10"/>
    <s v="TO-1116GLZ02-10-5040"/>
    <n v="98.25"/>
    <m/>
    <m/>
    <n v="73.875"/>
    <n v="50.404296875"/>
    <n v="604.8515625"/>
    <s v="RELEASED"/>
    <s v="MATCHES"/>
    <x v="114"/>
    <x v="0"/>
  </r>
  <r>
    <x v="17"/>
    <n v="1"/>
    <n v="11"/>
    <n v="152"/>
    <s v="1116L-011-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17"/>
    <n v="1"/>
    <n v="11"/>
    <n v="152"/>
    <s v="1116L-011-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1"/>
    <n v="153"/>
    <s v="1116L-011-153"/>
    <s v="1116UA12011"/>
    <s v="WT-01.2"/>
    <s v="South"/>
    <n v="100"/>
    <n v="180"/>
    <s v="WT-01.2, REC., SBX, ISA-R"/>
    <s v="Rec."/>
    <s v="SBX"/>
    <s v="UCS GL1"/>
    <n v="0.875"/>
    <n v="0.875"/>
    <n v="1.1875"/>
    <n v="0.9375"/>
    <n v="76"/>
    <s v="N/A"/>
    <s v="GL-01T"/>
    <n v="10"/>
    <s v="TO-1116GLT01-10-7050"/>
    <n v="98.25"/>
    <m/>
    <m/>
    <n v="101.875"/>
    <n v="69.508463541666671"/>
    <n v="834.1015625"/>
    <s v="RELEASED"/>
    <s v="MATCHES"/>
    <x v="129"/>
    <x v="0"/>
  </r>
  <r>
    <x v="20"/>
    <n v="1"/>
    <n v="11"/>
    <n v="153"/>
    <s v="1116L-011-153"/>
    <s v="1116UA12011"/>
    <s v="WT-01.2"/>
    <s v="South"/>
    <n v="100"/>
    <n v="180"/>
    <s v="WT-01.2, REC., SBX, ISA-R"/>
    <s v="Rec."/>
    <s v="SBX"/>
    <s v="UCS GL2"/>
    <n v="0.875"/>
    <n v="0.875"/>
    <n v="0.9375"/>
    <n v="1.1875"/>
    <n v="104"/>
    <n v="2.2000000000000002"/>
    <s v="GL-02Z"/>
    <n v="10"/>
    <s v="TO-1116GLZ02-10-5040"/>
    <n v="98.25"/>
    <m/>
    <m/>
    <n v="73.875"/>
    <n v="50.404296875"/>
    <n v="604.8515625"/>
    <s v="RELEASED"/>
    <s v="MATCHES"/>
    <x v="114"/>
    <x v="0"/>
  </r>
  <r>
    <x v="17"/>
    <n v="1"/>
    <n v="11"/>
    <n v="154"/>
    <s v="1116L-011-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17"/>
    <n v="1"/>
    <n v="11"/>
    <n v="154"/>
    <s v="1116L-011-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1"/>
    <n v="155"/>
    <s v="1116L-011-155"/>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55"/>
    <s v="1116L-011-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56"/>
    <s v="1116L-011-15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17"/>
    <n v="1"/>
    <n v="11"/>
    <n v="156"/>
    <s v="1116L-011-15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0"/>
    <n v="1"/>
    <n v="11"/>
    <n v="157"/>
    <s v="1116L-011-157"/>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57"/>
    <s v="1116L-011-157"/>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58"/>
    <s v="1116L-011-158"/>
    <s v="1116UA21048"/>
    <s v="WT-02.1"/>
    <s v="South"/>
    <n v="36.125"/>
    <n v="180"/>
    <s v="WT-02.1, REC., SBX-L, HEAVY, ISA-R"/>
    <s v="Rec."/>
    <s v="SBX-L"/>
    <s v="UCS GL1"/>
    <n v="1"/>
    <n v="0.875"/>
    <n v="1.1875"/>
    <n v="0.9375"/>
    <n v="76"/>
    <s v="N/A"/>
    <s v="GL-07T"/>
    <n v="10"/>
    <s v="TO-1116GLT07-10-2423"/>
    <n v="34.25"/>
    <m/>
    <m/>
    <n v="101.875"/>
    <n v="24.230685763888889"/>
    <n v="290.76822916666669"/>
    <s v="RELEASED"/>
    <s v="MATCHES"/>
    <x v="123"/>
    <x v="0"/>
  </r>
  <r>
    <x v="17"/>
    <n v="1"/>
    <n v="11"/>
    <n v="158"/>
    <s v="1116L-011-158"/>
    <s v="1116UA21048"/>
    <s v="WT-02.1"/>
    <s v="South"/>
    <n v="36.125"/>
    <n v="180"/>
    <s v="WT-02.1, REC., SBX-L, HEAVY, ISA-R"/>
    <s v="Rec."/>
    <s v="SBX-L"/>
    <s v="UCS GL2"/>
    <n v="1"/>
    <n v="0.875"/>
    <n v="0.9375"/>
    <n v="1.1875"/>
    <n v="104"/>
    <n v="2.2000000000000002"/>
    <s v="GL-02Z"/>
    <n v="10"/>
    <s v="TO-1116GLZ02-10-1857"/>
    <n v="34.25"/>
    <m/>
    <m/>
    <n v="73.875"/>
    <n v="17.570963541666668"/>
    <n v="210.8515625"/>
    <s v="RELEASED"/>
    <s v="MATCHES"/>
    <x v="108"/>
    <x v="0"/>
  </r>
  <r>
    <x v="11"/>
    <n v="1"/>
    <n v="14"/>
    <n v="1"/>
    <s v="1116L-014-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4"/>
    <n v="1"/>
    <s v="1116L-014-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4"/>
    <n v="2"/>
    <s v="1116L-014-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4"/>
    <n v="2"/>
    <s v="1116L-014-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4"/>
    <n v="3"/>
    <s v="1116L-014-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4"/>
    <n v="3"/>
    <s v="1116L-014-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4"/>
    <n v="4"/>
    <s v="1116L-014-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4"/>
    <s v="1116L-014-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5"/>
    <s v="1116L-014-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0"/>
    <n v="1"/>
    <n v="14"/>
    <n v="5"/>
    <s v="1116L-014-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4"/>
    <n v="6"/>
    <s v="1116L-014-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6"/>
    <s v="1116L-014-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7"/>
    <s v="1116L-014-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0"/>
    <n v="1"/>
    <n v="14"/>
    <n v="7"/>
    <s v="1116L-014-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4"/>
    <n v="8"/>
    <s v="1116L-014-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8"/>
    <s v="1116L-014-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9"/>
    <s v="1116L-014-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9"/>
    <s v="1116L-014-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
    <s v="1116L-014-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10"/>
    <s v="1116L-014-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11"/>
    <s v="1116L-014-011"/>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11"/>
    <s v="1116L-014-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12"/>
    <s v="1116L-014-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12"/>
    <s v="1116L-014-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13"/>
    <s v="1116L-014-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13"/>
    <s v="1116L-014-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
    <s v="1116L-014-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14"/>
    <s v="1116L-014-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15"/>
    <s v="1116L-014-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15"/>
    <s v="1116L-014-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6"/>
    <s v="1116L-014-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16"/>
    <s v="1116L-014-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17"/>
    <s v="1116L-014-017"/>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17"/>
    <s v="1116L-014-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18"/>
    <s v="1116L-014-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18"/>
    <s v="1116L-014-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19"/>
    <s v="1116L-014-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19"/>
    <s v="1116L-014-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0"/>
    <s v="1116L-014-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20"/>
    <s v="1116L-014-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21"/>
    <s v="1116L-014-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21"/>
    <s v="1116L-014-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2"/>
    <s v="1116L-014-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22"/>
    <s v="1116L-014-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23"/>
    <s v="1116L-014-023"/>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23"/>
    <s v="1116L-014-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24"/>
    <s v="1116L-014-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24"/>
    <s v="1116L-014-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25"/>
    <s v="1116L-014-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25"/>
    <s v="1116L-014-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6"/>
    <s v="1116L-014-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26"/>
    <s v="1116L-014-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27"/>
    <s v="1116L-014-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27"/>
    <s v="1116L-014-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8"/>
    <s v="1116L-014-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28"/>
    <s v="1116L-014-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29"/>
    <s v="1116L-014-029"/>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29"/>
    <s v="1116L-014-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30"/>
    <s v="1116L-014-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30"/>
    <s v="1116L-014-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31"/>
    <s v="1116L-014-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31"/>
    <s v="1116L-014-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32"/>
    <s v="1116L-014-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32"/>
    <s v="1116L-014-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14"/>
    <n v="33"/>
    <s v="1116L-014-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14"/>
    <n v="33"/>
    <s v="1116L-014-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14"/>
    <n v="34"/>
    <s v="1116L-014-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14"/>
    <n v="34"/>
    <s v="1116L-014-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21"/>
    <n v="1"/>
    <n v="14"/>
    <n v="35"/>
    <s v="1116L-014-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21"/>
    <n v="1"/>
    <n v="14"/>
    <n v="35"/>
    <s v="1116L-014-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20"/>
    <n v="1"/>
    <n v="14"/>
    <n v="36"/>
    <s v="1116L-014-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0"/>
    <n v="1"/>
    <n v="14"/>
    <n v="36"/>
    <s v="1116L-014-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4"/>
    <n v="37"/>
    <s v="1116L-014-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37"/>
    <s v="1116L-014-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38"/>
    <s v="1116L-014-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0"/>
    <n v="1"/>
    <n v="14"/>
    <n v="38"/>
    <s v="1116L-014-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4"/>
    <n v="39"/>
    <s v="1116L-014-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39"/>
    <s v="1116L-014-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40"/>
    <s v="1116L-014-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40"/>
    <s v="1116L-014-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41"/>
    <s v="1116L-014-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41"/>
    <s v="1116L-014-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42"/>
    <s v="1116L-014-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0"/>
    <n v="1"/>
    <n v="14"/>
    <n v="42"/>
    <s v="1116L-014-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4"/>
    <n v="43"/>
    <s v="1116L-014-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43"/>
    <s v="1116L-014-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44"/>
    <s v="1116L-014-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44"/>
    <s v="1116L-014-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45"/>
    <s v="1116L-014-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45"/>
    <s v="1116L-014-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46"/>
    <s v="1116L-014-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46"/>
    <s v="1116L-014-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47"/>
    <s v="1116L-014-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47"/>
    <s v="1116L-014-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48"/>
    <s v="1116L-014-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0"/>
    <n v="1"/>
    <n v="14"/>
    <n v="48"/>
    <s v="1116L-014-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4"/>
    <n v="49"/>
    <s v="1116L-014-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49"/>
    <s v="1116L-014-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50"/>
    <s v="1116L-014-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50"/>
    <s v="1116L-014-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51"/>
    <s v="1116L-014-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51"/>
    <s v="1116L-014-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52"/>
    <s v="1116L-014-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52"/>
    <s v="1116L-014-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53"/>
    <s v="1116L-014-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1"/>
    <n v="1"/>
    <n v="14"/>
    <n v="53"/>
    <s v="1116L-014-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0"/>
    <n v="1"/>
    <n v="14"/>
    <n v="54"/>
    <s v="1116L-014-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0"/>
    <n v="1"/>
    <n v="14"/>
    <n v="54"/>
    <s v="1116L-014-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1"/>
    <n v="1"/>
    <n v="14"/>
    <n v="55"/>
    <s v="1116L-014-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1"/>
    <n v="1"/>
    <n v="14"/>
    <n v="55"/>
    <s v="1116L-014-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0"/>
    <n v="1"/>
    <n v="14"/>
    <n v="56"/>
    <s v="1116L-014-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0"/>
    <n v="1"/>
    <n v="14"/>
    <n v="56"/>
    <s v="1116L-014-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1"/>
    <n v="1"/>
    <n v="14"/>
    <n v="57"/>
    <s v="1116L-014-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57"/>
    <s v="1116L-014-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58"/>
    <s v="1116L-014-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0"/>
    <n v="1"/>
    <n v="14"/>
    <n v="58"/>
    <s v="1116L-014-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4"/>
    <n v="59"/>
    <s v="1116L-014-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59"/>
    <s v="1116L-014-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60"/>
    <s v="1116L-014-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0"/>
    <n v="1"/>
    <n v="14"/>
    <n v="60"/>
    <s v="1116L-014-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4"/>
    <n v="61"/>
    <s v="1116L-014-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4"/>
    <n v="61"/>
    <s v="1116L-014-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0"/>
    <n v="1"/>
    <n v="14"/>
    <n v="62"/>
    <s v="1116L-014-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62"/>
    <s v="1116L-014-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63"/>
    <s v="1116L-014-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63"/>
    <s v="1116L-014-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64"/>
    <s v="1116L-014-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4"/>
    <n v="64"/>
    <s v="1116L-014-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4"/>
    <n v="65"/>
    <s v="1116L-014-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65"/>
    <s v="1116L-014-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66"/>
    <s v="1116L-014-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66"/>
    <s v="1116L-014-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67"/>
    <s v="1116L-014-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67"/>
    <s v="1116L-014-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68"/>
    <s v="1116L-014-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68"/>
    <s v="1116L-014-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69"/>
    <s v="1116L-014-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69"/>
    <s v="1116L-014-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70"/>
    <s v="1116L-014-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4"/>
    <n v="70"/>
    <s v="1116L-014-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4"/>
    <n v="71"/>
    <s v="1116L-014-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71"/>
    <s v="1116L-014-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72"/>
    <s v="1116L-014-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72"/>
    <s v="1116L-014-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73"/>
    <s v="1116L-014-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73"/>
    <s v="1116L-014-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74"/>
    <s v="1116L-014-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74"/>
    <s v="1116L-014-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75"/>
    <s v="1116L-014-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75"/>
    <s v="1116L-014-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76"/>
    <s v="1116L-014-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4"/>
    <n v="76"/>
    <s v="1116L-014-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4"/>
    <n v="77"/>
    <s v="1116L-014-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77"/>
    <s v="1116L-014-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78"/>
    <s v="1116L-014-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78"/>
    <s v="1116L-014-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79"/>
    <s v="1116L-014-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21"/>
    <n v="1"/>
    <n v="14"/>
    <n v="79"/>
    <s v="1116L-014-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11"/>
    <n v="1"/>
    <n v="14"/>
    <n v="80"/>
    <s v="1116L-014-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4"/>
    <n v="80"/>
    <s v="1116L-014-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4"/>
    <n v="81"/>
    <s v="1116L-014-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4"/>
    <n v="81"/>
    <s v="1116L-014-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4"/>
    <n v="82"/>
    <s v="1116L-014-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4"/>
    <n v="82"/>
    <s v="1116L-014-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4"/>
    <n v="83"/>
    <s v="1116L-014-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83"/>
    <s v="1116L-014-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84"/>
    <s v="1116L-014-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0"/>
    <n v="1"/>
    <n v="14"/>
    <n v="84"/>
    <s v="1116L-014-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4"/>
    <n v="85"/>
    <s v="1116L-014-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85"/>
    <s v="1116L-014-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86"/>
    <s v="1116L-014-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0"/>
    <n v="1"/>
    <n v="14"/>
    <n v="86"/>
    <s v="1116L-014-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4"/>
    <n v="87"/>
    <s v="1116L-014-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87"/>
    <s v="1116L-014-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88"/>
    <s v="1116L-014-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88"/>
    <s v="1116L-014-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89"/>
    <s v="1116L-014-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89"/>
    <s v="1116L-014-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90"/>
    <s v="1116L-014-090"/>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90"/>
    <s v="1116L-014-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91"/>
    <s v="1116L-014-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91"/>
    <s v="1116L-014-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92"/>
    <s v="1116L-014-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92"/>
    <s v="1116L-014-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93"/>
    <s v="1116L-014-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93"/>
    <s v="1116L-014-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94"/>
    <s v="1116L-014-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94"/>
    <s v="1116L-014-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95"/>
    <s v="1116L-014-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95"/>
    <s v="1116L-014-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96"/>
    <s v="1116L-014-09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96"/>
    <s v="1116L-014-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97"/>
    <s v="1116L-014-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97"/>
    <s v="1116L-014-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98"/>
    <s v="1116L-014-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98"/>
    <s v="1116L-014-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99"/>
    <s v="1116L-014-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99"/>
    <s v="1116L-014-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00"/>
    <s v="1116L-014-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00"/>
    <s v="1116L-014-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1"/>
    <s v="1116L-014-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101"/>
    <s v="1116L-014-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02"/>
    <s v="1116L-014-102"/>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102"/>
    <s v="1116L-014-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103"/>
    <s v="1116L-014-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103"/>
    <s v="1116L-014-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04"/>
    <s v="1116L-014-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04"/>
    <s v="1116L-014-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5"/>
    <s v="1116L-014-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105"/>
    <s v="1116L-014-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06"/>
    <s v="1116L-014-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06"/>
    <s v="1116L-014-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7"/>
    <s v="1116L-014-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107"/>
    <s v="1116L-014-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08"/>
    <s v="1116L-014-10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108"/>
    <s v="1116L-014-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109"/>
    <s v="1116L-014-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109"/>
    <s v="1116L-014-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10"/>
    <s v="1116L-014-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10"/>
    <s v="1116L-014-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11"/>
    <s v="1116L-014-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111"/>
    <s v="1116L-014-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14"/>
    <n v="112"/>
    <s v="1116L-014-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14"/>
    <n v="112"/>
    <s v="1116L-014-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14"/>
    <n v="113"/>
    <s v="1116L-014-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14"/>
    <n v="113"/>
    <s v="1116L-014-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21"/>
    <n v="1"/>
    <n v="14"/>
    <n v="114"/>
    <s v="1116L-014-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21"/>
    <n v="1"/>
    <n v="14"/>
    <n v="114"/>
    <s v="1116L-014-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20"/>
    <n v="1"/>
    <n v="14"/>
    <n v="115"/>
    <s v="1116L-014-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0"/>
    <n v="1"/>
    <n v="14"/>
    <n v="115"/>
    <s v="1116L-014-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4"/>
    <n v="116"/>
    <s v="1116L-014-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16"/>
    <s v="1116L-014-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17"/>
    <s v="1116L-014-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0"/>
    <n v="1"/>
    <n v="14"/>
    <n v="117"/>
    <s v="1116L-014-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4"/>
    <n v="118"/>
    <s v="1116L-014-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18"/>
    <s v="1116L-014-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19"/>
    <s v="1116L-014-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19"/>
    <s v="1116L-014-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20"/>
    <s v="1116L-014-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20"/>
    <s v="1116L-014-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21"/>
    <s v="1116L-014-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0"/>
    <n v="1"/>
    <n v="14"/>
    <n v="121"/>
    <s v="1116L-014-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4"/>
    <n v="122"/>
    <s v="1116L-014-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22"/>
    <s v="1116L-014-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23"/>
    <s v="1116L-014-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23"/>
    <s v="1116L-014-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24"/>
    <s v="1116L-014-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24"/>
    <s v="1116L-014-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25"/>
    <s v="1116L-014-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25"/>
    <s v="1116L-014-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26"/>
    <s v="1116L-014-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26"/>
    <s v="1116L-014-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27"/>
    <s v="1116L-014-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0"/>
    <n v="1"/>
    <n v="14"/>
    <n v="127"/>
    <s v="1116L-014-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4"/>
    <n v="128"/>
    <s v="1116L-014-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28"/>
    <s v="1116L-014-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29"/>
    <s v="1116L-014-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29"/>
    <s v="1116L-014-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30"/>
    <s v="1116L-014-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30"/>
    <s v="1116L-014-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31"/>
    <s v="1116L-014-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0"/>
    <n v="1"/>
    <n v="14"/>
    <n v="131"/>
    <s v="1116L-014-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1"/>
    <n v="1"/>
    <n v="14"/>
    <n v="132"/>
    <s v="1116L-014-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1"/>
    <n v="1"/>
    <n v="14"/>
    <n v="132"/>
    <s v="1116L-014-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0"/>
    <n v="1"/>
    <n v="14"/>
    <n v="133"/>
    <s v="1116L-014-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0"/>
    <n v="1"/>
    <n v="14"/>
    <n v="133"/>
    <s v="1116L-014-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1"/>
    <n v="1"/>
    <n v="14"/>
    <n v="134"/>
    <s v="1116L-014-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1"/>
    <n v="1"/>
    <n v="14"/>
    <n v="134"/>
    <s v="1116L-014-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0"/>
    <n v="1"/>
    <n v="14"/>
    <n v="135"/>
    <s v="1116L-014-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35"/>
    <s v="1116L-014-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36"/>
    <s v="1116L-014-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36"/>
    <s v="1116L-014-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37"/>
    <s v="1116L-014-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0"/>
    <n v="1"/>
    <n v="14"/>
    <n v="137"/>
    <s v="1116L-014-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4"/>
    <n v="138"/>
    <s v="1116L-014-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38"/>
    <s v="1116L-014-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39"/>
    <s v="1116L-014-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0"/>
    <n v="1"/>
    <n v="14"/>
    <n v="139"/>
    <s v="1116L-014-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4"/>
    <n v="140"/>
    <s v="1116L-014-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4"/>
    <n v="140"/>
    <s v="1116L-014-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0"/>
    <n v="1"/>
    <n v="14"/>
    <n v="141"/>
    <s v="1116L-014-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41"/>
    <s v="1116L-014-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2"/>
    <s v="1116L-014-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42"/>
    <s v="1116L-014-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43"/>
    <s v="1116L-014-143"/>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4"/>
    <n v="143"/>
    <s v="1116L-014-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4"/>
    <n v="144"/>
    <s v="1116L-014-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44"/>
    <s v="1116L-014-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45"/>
    <s v="1116L-014-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45"/>
    <s v="1116L-014-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6"/>
    <s v="1116L-014-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46"/>
    <s v="1116L-014-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47"/>
    <s v="1116L-014-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47"/>
    <s v="1116L-014-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8"/>
    <s v="1116L-014-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48"/>
    <s v="1116L-014-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49"/>
    <s v="1116L-014-149"/>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4"/>
    <n v="149"/>
    <s v="1116L-014-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4"/>
    <n v="150"/>
    <s v="1116L-014-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50"/>
    <s v="1116L-014-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51"/>
    <s v="1116L-014-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51"/>
    <s v="1116L-014-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52"/>
    <s v="1116L-014-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52"/>
    <s v="1116L-014-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53"/>
    <s v="1116L-014-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53"/>
    <s v="1116L-014-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54"/>
    <s v="1116L-014-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54"/>
    <s v="1116L-014-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55"/>
    <s v="1116L-014-155"/>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4"/>
    <n v="155"/>
    <s v="1116L-014-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4"/>
    <n v="156"/>
    <s v="1116L-014-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56"/>
    <s v="1116L-014-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57"/>
    <s v="1116L-014-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57"/>
    <s v="1116L-014-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58"/>
    <s v="1116L-014-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21"/>
    <n v="1"/>
    <n v="14"/>
    <n v="158"/>
    <s v="1116L-014-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11"/>
    <n v="1"/>
    <n v="15"/>
    <n v="1"/>
    <s v="1116L-015-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5"/>
    <n v="1"/>
    <s v="1116L-015-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5"/>
    <n v="2"/>
    <s v="1116L-015-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5"/>
    <n v="2"/>
    <s v="1116L-015-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5"/>
    <n v="3"/>
    <s v="1116L-015-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5"/>
    <n v="3"/>
    <s v="1116L-015-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5"/>
    <n v="4"/>
    <s v="1116L-015-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4"/>
    <s v="1116L-015-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5"/>
    <s v="1116L-015-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2"/>
    <n v="1"/>
    <n v="15"/>
    <n v="5"/>
    <s v="1116L-015-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5"/>
    <n v="6"/>
    <s v="1116L-015-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6"/>
    <s v="1116L-015-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7"/>
    <s v="1116L-015-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2"/>
    <n v="1"/>
    <n v="15"/>
    <n v="7"/>
    <s v="1116L-015-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5"/>
    <n v="8"/>
    <s v="1116L-015-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8"/>
    <s v="1116L-015-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9"/>
    <s v="1116L-015-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9"/>
    <s v="1116L-015-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
    <s v="1116L-015-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10"/>
    <s v="1116L-015-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11"/>
    <s v="1116L-015-011"/>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11"/>
    <s v="1116L-015-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12"/>
    <s v="1116L-015-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12"/>
    <s v="1116L-015-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13"/>
    <s v="1116L-015-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13"/>
    <s v="1116L-015-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
    <s v="1116L-015-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14"/>
    <s v="1116L-015-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15"/>
    <s v="1116L-015-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15"/>
    <s v="1116L-015-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6"/>
    <s v="1116L-015-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16"/>
    <s v="1116L-015-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17"/>
    <s v="1116L-015-017"/>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17"/>
    <s v="1116L-015-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18"/>
    <s v="1116L-015-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18"/>
    <s v="1116L-015-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19"/>
    <s v="1116L-015-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19"/>
    <s v="1116L-015-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0"/>
    <s v="1116L-015-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20"/>
    <s v="1116L-015-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21"/>
    <s v="1116L-015-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21"/>
    <s v="1116L-015-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2"/>
    <s v="1116L-015-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22"/>
    <s v="1116L-015-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23"/>
    <s v="1116L-015-023"/>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23"/>
    <s v="1116L-015-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24"/>
    <s v="1116L-015-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24"/>
    <s v="1116L-015-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25"/>
    <s v="1116L-015-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25"/>
    <s v="1116L-015-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6"/>
    <s v="1116L-015-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26"/>
    <s v="1116L-015-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27"/>
    <s v="1116L-015-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27"/>
    <s v="1116L-015-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8"/>
    <s v="1116L-015-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28"/>
    <s v="1116L-015-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29"/>
    <s v="1116L-015-029"/>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29"/>
    <s v="1116L-015-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30"/>
    <s v="1116L-015-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30"/>
    <s v="1116L-015-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31"/>
    <s v="1116L-015-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31"/>
    <s v="1116L-015-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32"/>
    <s v="1116L-015-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32"/>
    <s v="1116L-015-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1"/>
    <n v="1"/>
    <n v="15"/>
    <n v="33"/>
    <s v="1116L-015-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11"/>
    <n v="1"/>
    <n v="15"/>
    <n v="33"/>
    <s v="1116L-015-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11"/>
    <n v="1"/>
    <n v="15"/>
    <n v="34"/>
    <s v="1116L-015-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11"/>
    <n v="1"/>
    <n v="15"/>
    <n v="34"/>
    <s v="1116L-015-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21"/>
    <n v="1"/>
    <n v="15"/>
    <n v="35"/>
    <s v="1116L-015-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21"/>
    <n v="1"/>
    <n v="15"/>
    <n v="35"/>
    <s v="1116L-015-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22"/>
    <n v="1"/>
    <n v="15"/>
    <n v="36"/>
    <s v="1116L-015-036"/>
    <s v="1116UA11009"/>
    <s v="WT-01.1"/>
    <s v="Northwest"/>
    <n v="100"/>
    <n v="180"/>
    <s v="WT-01.1, REC., VISION, REMOVABLE ADJACENT"/>
    <s v="Rec."/>
    <s v="Vision"/>
    <s v="UCS GL1"/>
    <n v="0.875"/>
    <n v="0.875"/>
    <n v="1.1875"/>
    <n v="0.9375"/>
    <n v="76"/>
    <s v="N/A"/>
    <s v="GL-01Z"/>
    <n v="10"/>
    <s v="TO-1116GLZ01-10-7050"/>
    <n v="98.25"/>
    <m/>
    <m/>
    <n v="101.875"/>
    <n v="69.508463541666671"/>
    <n v="834.1015625"/>
    <s v="RELEASED"/>
    <s v="MATCHES"/>
    <x v="131"/>
    <x v="0"/>
  </r>
  <r>
    <x v="22"/>
    <n v="1"/>
    <n v="15"/>
    <n v="36"/>
    <s v="1116L-015-036"/>
    <s v="1116UA11009"/>
    <s v="WT-01.1"/>
    <s v="Northwest"/>
    <n v="100"/>
    <n v="180"/>
    <s v="WT-01.1, REC., VISION, REMOVABLE ADJACENT"/>
    <s v="Rec."/>
    <s v="Vision"/>
    <s v="UCS GL2"/>
    <n v="0.875"/>
    <n v="0.875"/>
    <n v="0.9375"/>
    <n v="1.1875"/>
    <n v="104"/>
    <n v="2.2000000000000002"/>
    <s v="GL-02Z"/>
    <n v="10"/>
    <s v="TO-1116GLZ02-10-5040"/>
    <n v="98.25"/>
    <m/>
    <m/>
    <n v="73.875"/>
    <n v="50.404296875"/>
    <n v="604.8515625"/>
    <s v="RELEASED"/>
    <s v="MATCHES"/>
    <x v="114"/>
    <x v="0"/>
  </r>
  <r>
    <x v="21"/>
    <n v="1"/>
    <n v="15"/>
    <n v="37"/>
    <s v="1116L-015-037"/>
    <s v="1116UA21113"/>
    <s v="WT-02.1"/>
    <s v="Northwest"/>
    <n v="36"/>
    <n v="180"/>
    <s v="WT-02.1, REC., SBX-R, REMOVABLE"/>
    <s v="Rec."/>
    <s v="SBX-R"/>
    <s v="UCS GL1"/>
    <n v="0.875"/>
    <n v="0.875"/>
    <n v="1.1875"/>
    <n v="0.9375"/>
    <n v="76"/>
    <s v="N/A"/>
    <s v="GL-07T"/>
    <n v="10"/>
    <s v="TO-1116GLT07-10-2423"/>
    <n v="34.25"/>
    <m/>
    <m/>
    <n v="101.875"/>
    <n v="24.230685763888889"/>
    <n v="290.76822916666669"/>
    <s v="RELEASED"/>
    <s v="MATCHES"/>
    <x v="123"/>
    <x v="0"/>
  </r>
  <r>
    <x v="21"/>
    <n v="1"/>
    <n v="15"/>
    <n v="37"/>
    <s v="1116L-015-037"/>
    <s v="1116UA21113"/>
    <s v="WT-02.1"/>
    <s v="Northwest"/>
    <n v="36"/>
    <n v="180"/>
    <s v="WT-02.1, REC., SBX-R, REMOVABLE"/>
    <s v="Rec."/>
    <s v="SBX-R"/>
    <s v="UCS GL2"/>
    <n v="0.875"/>
    <n v="0.875"/>
    <n v="0.9375"/>
    <n v="1.1875"/>
    <n v="104"/>
    <n v="2.2000000000000002"/>
    <s v="GL-02Z"/>
    <n v="10"/>
    <s v="TO-1116GLZ02-10-1857"/>
    <n v="34.25"/>
    <m/>
    <m/>
    <n v="73.875"/>
    <n v="17.570963541666668"/>
    <n v="210.8515625"/>
    <s v="RELEASED"/>
    <s v="MATCHES"/>
    <x v="108"/>
    <x v="0"/>
  </r>
  <r>
    <x v="22"/>
    <n v="1"/>
    <n v="15"/>
    <n v="38"/>
    <s v="1116L-015-038"/>
    <s v="1116UA11014"/>
    <s v="WT-01.1"/>
    <s v="Northwest"/>
    <n v="100"/>
    <n v="180"/>
    <s v="WT-01.1, REC., VISION, REMOVABLE"/>
    <s v="Rec."/>
    <s v="Vision"/>
    <s v="UCS GL1"/>
    <n v="0.875"/>
    <n v="0.875"/>
    <n v="1.1875"/>
    <n v="0.9375"/>
    <n v="76"/>
    <s v="N/A"/>
    <s v="GL-01Z"/>
    <n v="10"/>
    <s v="TO-1116GLZ01-10-7050"/>
    <n v="98.25"/>
    <m/>
    <m/>
    <n v="101.875"/>
    <n v="69.508463541666671"/>
    <n v="834.1015625"/>
    <s v="RELEASED"/>
    <s v="MATCHES"/>
    <x v="131"/>
    <x v="0"/>
  </r>
  <r>
    <x v="22"/>
    <n v="1"/>
    <n v="15"/>
    <n v="38"/>
    <s v="1116L-015-038"/>
    <s v="1116UA11014"/>
    <s v="WT-01.1"/>
    <s v="Northwest"/>
    <n v="100"/>
    <n v="180"/>
    <s v="WT-01.1, REC., VISION, REMOVABLE"/>
    <s v="Rec."/>
    <s v="Vision"/>
    <s v="UCS GL2"/>
    <n v="0.875"/>
    <n v="0.875"/>
    <n v="0.9375"/>
    <n v="1.1875"/>
    <n v="104"/>
    <n v="2.2000000000000002"/>
    <s v="GL-02Z"/>
    <n v="10"/>
    <s v="TO-1116GLZ02-10-5040"/>
    <n v="98.25"/>
    <m/>
    <m/>
    <n v="73.875"/>
    <n v="50.404296875"/>
    <n v="604.8515625"/>
    <s v="RELEASED"/>
    <s v="MATCHES"/>
    <x v="114"/>
    <x v="0"/>
  </r>
  <r>
    <x v="21"/>
    <n v="1"/>
    <n v="15"/>
    <n v="39"/>
    <s v="1116L-015-039"/>
    <s v="1116UA21114"/>
    <s v="WT-02.1"/>
    <s v="Northwest"/>
    <n v="36"/>
    <n v="180"/>
    <s v="WT-02.1, REC., SBX-L, REMOVABLE ADJACENT"/>
    <s v="Rec."/>
    <s v="SBX-L"/>
    <s v="UCS GL1"/>
    <n v="0.875"/>
    <n v="0.875"/>
    <n v="1.1875"/>
    <n v="0.9375"/>
    <n v="76"/>
    <s v="N/A"/>
    <s v="GL-07T"/>
    <n v="10"/>
    <s v="TO-1116GLT07-10-2423"/>
    <n v="34.25"/>
    <m/>
    <m/>
    <n v="101.875"/>
    <n v="24.230685763888889"/>
    <n v="290.76822916666669"/>
    <s v="RELEASED"/>
    <s v="MATCHES"/>
    <x v="123"/>
    <x v="0"/>
  </r>
  <r>
    <x v="21"/>
    <n v="1"/>
    <n v="15"/>
    <n v="39"/>
    <s v="1116L-015-039"/>
    <s v="1116UA21114"/>
    <s v="WT-02.1"/>
    <s v="Northwest"/>
    <n v="36"/>
    <n v="180"/>
    <s v="WT-02.1, REC., SBX-L, REMOVABLE ADJACENT"/>
    <s v="Rec."/>
    <s v="SBX-L"/>
    <s v="UCS GL2"/>
    <n v="0.875"/>
    <n v="0.875"/>
    <n v="0.9375"/>
    <n v="1.1875"/>
    <n v="104"/>
    <n v="2.2000000000000002"/>
    <s v="GL-02Z"/>
    <n v="10"/>
    <s v="TO-1116GLZ02-10-1857"/>
    <n v="34.25"/>
    <m/>
    <m/>
    <n v="73.875"/>
    <n v="17.570963541666668"/>
    <n v="210.8515625"/>
    <s v="RELEASED"/>
    <s v="MATCHES"/>
    <x v="108"/>
    <x v="0"/>
  </r>
  <r>
    <x v="22"/>
    <n v="1"/>
    <n v="15"/>
    <n v="40"/>
    <s v="1116L-015-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40"/>
    <s v="1116L-015-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41"/>
    <s v="1116L-015-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41"/>
    <s v="1116L-015-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42"/>
    <s v="1116L-015-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2"/>
    <n v="1"/>
    <n v="15"/>
    <n v="42"/>
    <s v="1116L-015-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5"/>
    <n v="43"/>
    <s v="1116L-015-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43"/>
    <s v="1116L-015-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44"/>
    <s v="1116L-015-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44"/>
    <s v="1116L-015-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45"/>
    <s v="1116L-015-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45"/>
    <s v="1116L-015-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46"/>
    <s v="1116L-015-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46"/>
    <s v="1116L-015-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47"/>
    <s v="1116L-015-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47"/>
    <s v="1116L-015-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48"/>
    <s v="1116L-015-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2"/>
    <n v="1"/>
    <n v="15"/>
    <n v="48"/>
    <s v="1116L-015-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5"/>
    <n v="49"/>
    <s v="1116L-015-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49"/>
    <s v="1116L-015-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50"/>
    <s v="1116L-015-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50"/>
    <s v="1116L-015-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51"/>
    <s v="1116L-015-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51"/>
    <s v="1116L-015-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52"/>
    <s v="1116L-015-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52"/>
    <s v="1116L-015-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53"/>
    <s v="1116L-015-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1"/>
    <n v="1"/>
    <n v="15"/>
    <n v="53"/>
    <s v="1116L-015-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2"/>
    <n v="1"/>
    <n v="15"/>
    <n v="54"/>
    <s v="1116L-015-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2"/>
    <n v="1"/>
    <n v="15"/>
    <n v="54"/>
    <s v="1116L-015-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1"/>
    <n v="1"/>
    <n v="15"/>
    <n v="55"/>
    <s v="1116L-015-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1"/>
    <n v="1"/>
    <n v="15"/>
    <n v="55"/>
    <s v="1116L-015-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2"/>
    <n v="1"/>
    <n v="15"/>
    <n v="56"/>
    <s v="1116L-015-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2"/>
    <n v="1"/>
    <n v="15"/>
    <n v="56"/>
    <s v="1116L-015-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1"/>
    <n v="1"/>
    <n v="15"/>
    <n v="57"/>
    <s v="1116L-015-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57"/>
    <s v="1116L-015-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58"/>
    <s v="1116L-015-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2"/>
    <n v="1"/>
    <n v="15"/>
    <n v="58"/>
    <s v="1116L-015-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5"/>
    <n v="59"/>
    <s v="1116L-015-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59"/>
    <s v="1116L-015-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60"/>
    <s v="1116L-015-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2"/>
    <n v="1"/>
    <n v="15"/>
    <n v="60"/>
    <s v="1116L-015-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5"/>
    <n v="61"/>
    <s v="1116L-015-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5"/>
    <n v="61"/>
    <s v="1116L-015-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2"/>
    <n v="1"/>
    <n v="15"/>
    <n v="62"/>
    <s v="1116L-015-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62"/>
    <s v="1116L-015-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63"/>
    <s v="1116L-015-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63"/>
    <s v="1116L-015-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64"/>
    <s v="1116L-015-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2"/>
    <n v="1"/>
    <n v="15"/>
    <n v="64"/>
    <s v="1116L-015-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5"/>
    <n v="65"/>
    <s v="1116L-015-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65"/>
    <s v="1116L-015-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66"/>
    <s v="1116L-015-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66"/>
    <s v="1116L-015-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67"/>
    <s v="1116L-015-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67"/>
    <s v="1116L-015-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68"/>
    <s v="1116L-015-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68"/>
    <s v="1116L-015-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69"/>
    <s v="1116L-015-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69"/>
    <s v="1116L-015-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70"/>
    <s v="1116L-015-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2"/>
    <n v="1"/>
    <n v="15"/>
    <n v="70"/>
    <s v="1116L-015-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5"/>
    <n v="71"/>
    <s v="1116L-015-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71"/>
    <s v="1116L-015-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72"/>
    <s v="1116L-015-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72"/>
    <s v="1116L-015-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73"/>
    <s v="1116L-015-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73"/>
    <s v="1116L-015-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74"/>
    <s v="1116L-015-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74"/>
    <s v="1116L-015-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75"/>
    <s v="1116L-015-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75"/>
    <s v="1116L-015-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76"/>
    <s v="1116L-015-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2"/>
    <n v="1"/>
    <n v="15"/>
    <n v="76"/>
    <s v="1116L-015-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5"/>
    <n v="77"/>
    <s v="1116L-015-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77"/>
    <s v="1116L-015-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78"/>
    <s v="1116L-015-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78"/>
    <s v="1116L-015-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79"/>
    <s v="1116L-015-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21"/>
    <n v="1"/>
    <n v="15"/>
    <n v="79"/>
    <s v="1116L-015-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11"/>
    <n v="1"/>
    <n v="15"/>
    <n v="80"/>
    <s v="1116L-015-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5"/>
    <n v="80"/>
    <s v="1116L-015-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5"/>
    <n v="81"/>
    <s v="1116L-015-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5"/>
    <n v="81"/>
    <s v="1116L-015-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5"/>
    <n v="82"/>
    <s v="1116L-015-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5"/>
    <n v="82"/>
    <s v="1116L-015-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5"/>
    <n v="83"/>
    <s v="1116L-015-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83"/>
    <s v="1116L-015-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84"/>
    <s v="1116L-015-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2"/>
    <n v="1"/>
    <n v="15"/>
    <n v="84"/>
    <s v="1116L-015-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5"/>
    <n v="85"/>
    <s v="1116L-015-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85"/>
    <s v="1116L-015-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86"/>
    <s v="1116L-015-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2"/>
    <n v="1"/>
    <n v="15"/>
    <n v="86"/>
    <s v="1116L-015-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5"/>
    <n v="87"/>
    <s v="1116L-015-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87"/>
    <s v="1116L-015-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88"/>
    <s v="1116L-015-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88"/>
    <s v="1116L-015-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89"/>
    <s v="1116L-015-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89"/>
    <s v="1116L-015-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90"/>
    <s v="1116L-015-090"/>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90"/>
    <s v="1116L-015-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91"/>
    <s v="1116L-015-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91"/>
    <s v="1116L-015-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92"/>
    <s v="1116L-015-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92"/>
    <s v="1116L-015-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93"/>
    <s v="1116L-015-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93"/>
    <s v="1116L-015-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94"/>
    <s v="1116L-015-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94"/>
    <s v="1116L-015-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95"/>
    <s v="1116L-015-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95"/>
    <s v="1116L-015-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96"/>
    <s v="1116L-015-096"/>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96"/>
    <s v="1116L-015-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97"/>
    <s v="1116L-015-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97"/>
    <s v="1116L-015-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98"/>
    <s v="1116L-015-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98"/>
    <s v="1116L-015-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99"/>
    <s v="1116L-015-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99"/>
    <s v="1116L-015-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00"/>
    <s v="1116L-015-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00"/>
    <s v="1116L-015-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1"/>
    <s v="1116L-015-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101"/>
    <s v="1116L-015-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02"/>
    <s v="1116L-015-102"/>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102"/>
    <s v="1116L-015-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103"/>
    <s v="1116L-015-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103"/>
    <s v="1116L-015-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04"/>
    <s v="1116L-015-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04"/>
    <s v="1116L-015-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5"/>
    <s v="1116L-015-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105"/>
    <s v="1116L-015-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06"/>
    <s v="1116L-015-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06"/>
    <s v="1116L-015-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7"/>
    <s v="1116L-015-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107"/>
    <s v="1116L-015-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08"/>
    <s v="1116L-015-108"/>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108"/>
    <s v="1116L-015-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109"/>
    <s v="1116L-015-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109"/>
    <s v="1116L-015-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10"/>
    <s v="1116L-015-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10"/>
    <s v="1116L-015-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11"/>
    <s v="1116L-015-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111"/>
    <s v="1116L-015-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11"/>
    <n v="1"/>
    <n v="15"/>
    <n v="112"/>
    <s v="1116L-015-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11"/>
    <n v="1"/>
    <n v="15"/>
    <n v="112"/>
    <s v="1116L-015-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11"/>
    <n v="1"/>
    <n v="15"/>
    <n v="113"/>
    <s v="1116L-015-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11"/>
    <n v="1"/>
    <n v="15"/>
    <n v="113"/>
    <s v="1116L-015-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21"/>
    <n v="1"/>
    <n v="15"/>
    <n v="114"/>
    <s v="1116L-015-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21"/>
    <n v="1"/>
    <n v="15"/>
    <n v="114"/>
    <s v="1116L-015-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22"/>
    <n v="1"/>
    <n v="15"/>
    <n v="115"/>
    <s v="1116L-015-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2"/>
    <n v="1"/>
    <n v="15"/>
    <n v="115"/>
    <s v="1116L-015-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5"/>
    <n v="116"/>
    <s v="1116L-015-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16"/>
    <s v="1116L-015-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17"/>
    <s v="1116L-015-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2"/>
    <n v="1"/>
    <n v="15"/>
    <n v="117"/>
    <s v="1116L-015-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5"/>
    <n v="118"/>
    <s v="1116L-015-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18"/>
    <s v="1116L-015-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19"/>
    <s v="1116L-015-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19"/>
    <s v="1116L-015-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20"/>
    <s v="1116L-015-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20"/>
    <s v="1116L-015-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21"/>
    <s v="1116L-015-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2"/>
    <n v="1"/>
    <n v="15"/>
    <n v="121"/>
    <s v="1116L-015-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5"/>
    <n v="122"/>
    <s v="1116L-015-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22"/>
    <s v="1116L-015-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23"/>
    <s v="1116L-015-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23"/>
    <s v="1116L-015-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24"/>
    <s v="1116L-015-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24"/>
    <s v="1116L-015-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25"/>
    <s v="1116L-015-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25"/>
    <s v="1116L-015-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26"/>
    <s v="1116L-015-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26"/>
    <s v="1116L-015-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27"/>
    <s v="1116L-015-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2"/>
    <n v="1"/>
    <n v="15"/>
    <n v="127"/>
    <s v="1116L-015-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5"/>
    <n v="128"/>
    <s v="1116L-015-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28"/>
    <s v="1116L-015-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29"/>
    <s v="1116L-015-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29"/>
    <s v="1116L-015-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30"/>
    <s v="1116L-015-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30"/>
    <s v="1116L-015-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31"/>
    <s v="1116L-015-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2"/>
    <n v="1"/>
    <n v="15"/>
    <n v="131"/>
    <s v="1116L-015-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1"/>
    <n v="1"/>
    <n v="15"/>
    <n v="132"/>
    <s v="1116L-015-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1"/>
    <n v="1"/>
    <n v="15"/>
    <n v="132"/>
    <s v="1116L-015-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2"/>
    <n v="1"/>
    <n v="15"/>
    <n v="133"/>
    <s v="1116L-015-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2"/>
    <n v="1"/>
    <n v="15"/>
    <n v="133"/>
    <s v="1116L-015-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1"/>
    <n v="1"/>
    <n v="15"/>
    <n v="134"/>
    <s v="1116L-015-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1"/>
    <n v="1"/>
    <n v="15"/>
    <n v="134"/>
    <s v="1116L-015-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2"/>
    <n v="1"/>
    <n v="15"/>
    <n v="135"/>
    <s v="1116L-015-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35"/>
    <s v="1116L-015-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36"/>
    <s v="1116L-015-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36"/>
    <s v="1116L-015-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37"/>
    <s v="1116L-015-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2"/>
    <n v="1"/>
    <n v="15"/>
    <n v="137"/>
    <s v="1116L-015-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5"/>
    <n v="138"/>
    <s v="1116L-015-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38"/>
    <s v="1116L-015-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39"/>
    <s v="1116L-015-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2"/>
    <n v="1"/>
    <n v="15"/>
    <n v="139"/>
    <s v="1116L-015-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5"/>
    <n v="140"/>
    <s v="1116L-015-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5"/>
    <n v="140"/>
    <s v="1116L-015-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2"/>
    <n v="1"/>
    <n v="15"/>
    <n v="141"/>
    <s v="1116L-015-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41"/>
    <s v="1116L-015-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2"/>
    <s v="1116L-015-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42"/>
    <s v="1116L-015-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43"/>
    <s v="1116L-015-143"/>
    <s v="1116UA12012"/>
    <s v="WT-01.2"/>
    <s v="South"/>
    <n v="100"/>
    <n v="180"/>
    <s v="WT-01.2, REC., SBX, TYP."/>
    <s v="Rec."/>
    <s v="SBX"/>
    <s v="UCS GL1"/>
    <n v="0.875"/>
    <n v="0.875"/>
    <n v="1.1875"/>
    <n v="0.9375"/>
    <n v="76"/>
    <s v="N/A"/>
    <s v="GL-01T"/>
    <n v="10"/>
    <s v="TO-1116GLT01-10-7050"/>
    <n v="98.25"/>
    <m/>
    <m/>
    <n v="101.875"/>
    <n v="69.508463541666671"/>
    <n v="834.1015625"/>
    <s v="RELEASED"/>
    <s v="MATCHES"/>
    <x v="129"/>
    <x v="0"/>
  </r>
  <r>
    <x v="22"/>
    <n v="1"/>
    <n v="15"/>
    <n v="143"/>
    <s v="1116L-015-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5"/>
    <n v="144"/>
    <s v="1116L-015-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44"/>
    <s v="1116L-015-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45"/>
    <s v="1116L-015-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45"/>
    <s v="1116L-015-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6"/>
    <s v="1116L-015-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46"/>
    <s v="1116L-015-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47"/>
    <s v="1116L-015-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47"/>
    <s v="1116L-015-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8"/>
    <s v="1116L-015-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48"/>
    <s v="1116L-015-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49"/>
    <s v="1116L-015-149"/>
    <s v="1116UA12012"/>
    <s v="WT-01.2"/>
    <s v="South"/>
    <n v="100"/>
    <n v="180"/>
    <s v="WT-01.2, REC., SBX, TYP."/>
    <s v="Rec."/>
    <s v="SBX"/>
    <s v="UCS GL1"/>
    <n v="0.875"/>
    <n v="0.875"/>
    <n v="1.1875"/>
    <n v="0.9375"/>
    <n v="76"/>
    <s v="N/A"/>
    <s v="GL-01T"/>
    <n v="10"/>
    <s v="TO-1116GLT01-10-7050"/>
    <n v="98.25"/>
    <m/>
    <m/>
    <n v="101.875"/>
    <n v="69.508463541666671"/>
    <n v="834.1015625"/>
    <s v="RELEASED"/>
    <s v="MATCHES"/>
    <x v="129"/>
    <x v="0"/>
  </r>
  <r>
    <x v="22"/>
    <n v="1"/>
    <n v="15"/>
    <n v="149"/>
    <s v="1116L-015-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5"/>
    <n v="150"/>
    <s v="1116L-015-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50"/>
    <s v="1116L-015-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51"/>
    <s v="1116L-015-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51"/>
    <s v="1116L-015-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52"/>
    <s v="1116L-015-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52"/>
    <s v="1116L-015-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53"/>
    <s v="1116L-015-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53"/>
    <s v="1116L-015-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54"/>
    <s v="1116L-015-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54"/>
    <s v="1116L-015-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55"/>
    <s v="1116L-015-155"/>
    <s v="1116UA12012"/>
    <s v="WT-01.2"/>
    <s v="South"/>
    <n v="100"/>
    <n v="180"/>
    <s v="WT-01.2, REC., SBX, TYP."/>
    <s v="Rec."/>
    <s v="SBX"/>
    <s v="UCS GL1"/>
    <n v="0.875"/>
    <n v="0.875"/>
    <n v="1.1875"/>
    <n v="0.9375"/>
    <n v="76"/>
    <s v="N/A"/>
    <s v="GL-01T"/>
    <n v="10"/>
    <s v="TO-1116GLT01-10-7050"/>
    <n v="98.25"/>
    <m/>
    <m/>
    <n v="101.875"/>
    <n v="69.508463541666671"/>
    <n v="834.1015625"/>
    <s v="RELEASED"/>
    <s v="MATCHES"/>
    <x v="129"/>
    <x v="0"/>
  </r>
  <r>
    <x v="22"/>
    <n v="1"/>
    <n v="15"/>
    <n v="155"/>
    <s v="1116L-015-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5"/>
    <n v="156"/>
    <s v="1116L-015-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56"/>
    <s v="1116L-015-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57"/>
    <s v="1116L-015-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57"/>
    <s v="1116L-015-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58"/>
    <s v="1116L-015-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21"/>
    <n v="1"/>
    <n v="15"/>
    <n v="158"/>
    <s v="1116L-015-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11"/>
    <n v="1"/>
    <n v="16"/>
    <n v="1"/>
    <s v="1116L-016-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6"/>
    <n v="1"/>
    <s v="1116L-016-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6"/>
    <n v="2"/>
    <s v="1116L-016-002"/>
    <s v="1116UA33011"/>
    <s v="WT-03.3"/>
    <s v="Southwe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6"/>
    <n v="2"/>
    <s v="1116L-016-002"/>
    <s v="1116UA33011"/>
    <s v="WT-03.3"/>
    <s v="Southwe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6"/>
    <n v="3"/>
    <s v="1116L-016-003"/>
    <s v="1116UA33011"/>
    <s v="WT-03.3"/>
    <s v="Southwe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6"/>
    <n v="3"/>
    <s v="1116L-016-003"/>
    <s v="1116UA33011"/>
    <s v="WT-03.3"/>
    <s v="Southwe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6"/>
    <n v="4"/>
    <s v="1116L-016-00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3"/>
    <n v="1"/>
    <n v="16"/>
    <n v="4"/>
    <s v="1116L-016-00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5"/>
    <s v="1116L-016-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4"/>
    <n v="1"/>
    <n v="16"/>
    <n v="5"/>
    <s v="1116L-016-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6"/>
    <n v="6"/>
    <s v="1116L-016-006"/>
    <s v="1116UA21062"/>
    <s v="WT-02.1"/>
    <s v="West"/>
    <n v="36"/>
    <n v="180"/>
    <s v="WT-02.1, REC., SBX-R, ISA-2X"/>
    <s v="Rec."/>
    <s v="SBX-R"/>
    <s v="UCS GL1"/>
    <n v="0.875"/>
    <n v="0.875"/>
    <n v="1.1875"/>
    <n v="0.9375"/>
    <n v="76"/>
    <s v="N/A"/>
    <s v="GL-07T"/>
    <n v="10"/>
    <s v="TO-1116GLT07-10-2423"/>
    <n v="34.25"/>
    <m/>
    <m/>
    <n v="101.875"/>
    <n v="24.230685763888889"/>
    <n v="290.76822916666669"/>
    <s v="RELEASED"/>
    <s v="MATCHES"/>
    <x v="123"/>
    <x v="0"/>
  </r>
  <r>
    <x v="23"/>
    <n v="1"/>
    <n v="16"/>
    <n v="6"/>
    <s v="1116L-016-006"/>
    <s v="1116UA21062"/>
    <s v="WT-02.1"/>
    <s v="West"/>
    <n v="36"/>
    <n v="180"/>
    <s v="WT-02.1, REC., SBX-R, ISA-2X"/>
    <s v="Rec."/>
    <s v="SBX-R"/>
    <s v="UCS GL2"/>
    <n v="0.875"/>
    <n v="0.875"/>
    <n v="0.9375"/>
    <n v="1.1875"/>
    <n v="104"/>
    <n v="2.2000000000000002"/>
    <s v="GL-02Z"/>
    <n v="10"/>
    <s v="TO-1116GLZ02-10-1857"/>
    <n v="34.25"/>
    <m/>
    <m/>
    <n v="73.875"/>
    <n v="17.570963541666668"/>
    <n v="210.8515625"/>
    <s v="RELEASED"/>
    <s v="MATCHES"/>
    <x v="108"/>
    <x v="0"/>
  </r>
  <r>
    <x v="24"/>
    <n v="1"/>
    <n v="16"/>
    <n v="7"/>
    <s v="1116L-016-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4"/>
    <n v="1"/>
    <n v="16"/>
    <n v="7"/>
    <s v="1116L-016-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6"/>
    <n v="8"/>
    <s v="1116L-016-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6"/>
    <n v="8"/>
    <s v="1116L-016-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4"/>
    <n v="1"/>
    <n v="16"/>
    <n v="9"/>
    <s v="1116L-016-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9"/>
    <s v="1116L-016-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
    <s v="1116L-016-01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10"/>
    <s v="1116L-016-01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11"/>
    <s v="1116L-016-011"/>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11"/>
    <s v="1116L-016-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12"/>
    <s v="1116L-016-01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3"/>
    <n v="1"/>
    <n v="16"/>
    <n v="12"/>
    <s v="1116L-016-01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13"/>
    <s v="1116L-016-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13"/>
    <s v="1116L-016-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
    <s v="1116L-016-01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3"/>
    <n v="1"/>
    <n v="16"/>
    <n v="14"/>
    <s v="1116L-016-01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15"/>
    <s v="1116L-016-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15"/>
    <s v="1116L-016-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6"/>
    <s v="1116L-016-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6"/>
    <n v="16"/>
    <s v="1116L-016-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4"/>
    <n v="1"/>
    <n v="16"/>
    <n v="17"/>
    <s v="1116L-016-017"/>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17"/>
    <s v="1116L-016-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18"/>
    <s v="1116L-016-018"/>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18"/>
    <s v="1116L-016-018"/>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19"/>
    <s v="1116L-016-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19"/>
    <s v="1116L-016-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0"/>
    <s v="1116L-016-02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3"/>
    <n v="1"/>
    <n v="16"/>
    <n v="20"/>
    <s v="1116L-016-02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21"/>
    <s v="1116L-016-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21"/>
    <s v="1116L-016-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2"/>
    <s v="1116L-016-02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22"/>
    <s v="1116L-016-02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23"/>
    <s v="1116L-016-023"/>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23"/>
    <s v="1116L-016-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24"/>
    <s v="1116L-016-02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3"/>
    <n v="1"/>
    <n v="16"/>
    <n v="24"/>
    <s v="1116L-016-02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25"/>
    <s v="1116L-016-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25"/>
    <s v="1116L-016-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6"/>
    <s v="1116L-016-026"/>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3"/>
    <n v="1"/>
    <n v="16"/>
    <n v="26"/>
    <s v="1116L-016-026"/>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27"/>
    <s v="1116L-016-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27"/>
    <s v="1116L-016-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8"/>
    <s v="1116L-016-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6"/>
    <n v="28"/>
    <s v="1116L-016-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4"/>
    <n v="1"/>
    <n v="16"/>
    <n v="29"/>
    <s v="1116L-016-029"/>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29"/>
    <s v="1116L-016-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30"/>
    <s v="1116L-016-03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30"/>
    <s v="1116L-016-03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31"/>
    <s v="1116L-016-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31"/>
    <s v="1116L-016-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32"/>
    <s v="1116L-016-03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3"/>
    <n v="1"/>
    <n v="16"/>
    <n v="32"/>
    <s v="1116L-016-03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4"/>
    <n v="1"/>
    <n v="16"/>
    <n v="33"/>
    <s v="1116L-016-033"/>
    <s v="1116UA31011"/>
    <s v="WT-03.1"/>
    <s v="Northwest"/>
    <n v="81.531999999999996"/>
    <n v="180"/>
    <s v="WT-03.1, CURVED, VISION, ISA-R"/>
    <s v="Curved"/>
    <s v="Vision"/>
    <s v="UCS GL1"/>
    <n v="0.87514999999999998"/>
    <n v="0.93115000000000003"/>
    <n v="1.1875"/>
    <n v="0.9375"/>
    <n v="76"/>
    <s v="N/A"/>
    <s v="GL-04Z"/>
    <n v="30"/>
    <s v="TO-1116GLZ04-30-5640"/>
    <m/>
    <n v="79.725700000000003"/>
    <n v="138"/>
    <n v="101.875"/>
    <n v="56.403164496527779"/>
    <n v="676.83797395833335"/>
    <s v="RELEASED"/>
    <s v="MATCHES"/>
    <x v="133"/>
    <x v="0"/>
  </r>
  <r>
    <x v="14"/>
    <n v="1"/>
    <n v="16"/>
    <n v="33"/>
    <s v="1116L-016-033"/>
    <s v="1116UA31011"/>
    <s v="WT-03.1"/>
    <s v="Northwest"/>
    <n v="81.531999999999996"/>
    <n v="180"/>
    <s v="WT-03.1, CURVED, VISION, ISA-R"/>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16"/>
    <n v="34"/>
    <s v="1116L-016-034"/>
    <s v="1116UA31012"/>
    <s v="WT-03.1"/>
    <s v="Northwest"/>
    <n v="81.571700000000007"/>
    <n v="180"/>
    <s v="WT-03.1, CURVED, VISION, HEAVY, ISA-L"/>
    <s v="Curved"/>
    <s v="Vision"/>
    <s v="UCS GL1"/>
    <n v="0.89685000000000004"/>
    <n v="0.94915000000000005"/>
    <n v="1.1875"/>
    <n v="0.9375"/>
    <n v="76"/>
    <s v="N/A"/>
    <s v="GL-04Z"/>
    <n v="30"/>
    <s v="TO-1116GLZ04-30-5640"/>
    <m/>
    <n v="79.725700000000003"/>
    <n v="138"/>
    <n v="101.875"/>
    <n v="56.403164496527779"/>
    <n v="676.83797395833335"/>
    <s v="RELEASED"/>
    <s v="MATCHES"/>
    <x v="133"/>
    <x v="0"/>
  </r>
  <r>
    <x v="14"/>
    <n v="1"/>
    <n v="16"/>
    <n v="34"/>
    <s v="1116L-016-034"/>
    <s v="1116UA31012"/>
    <s v="WT-03.1"/>
    <s v="Northwest"/>
    <n v="81.571700000000007"/>
    <n v="180"/>
    <s v="WT-03.1, CURVED, VISION, HEAVY, ISA-L"/>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23"/>
    <n v="1"/>
    <n v="16"/>
    <n v="35"/>
    <s v="1116L-016-035"/>
    <s v="1116UA21063"/>
    <s v="WT-02.1"/>
    <s v="Northwest"/>
    <n v="36.5"/>
    <n v="180"/>
    <s v="WT-02.1, REC., SBX-R, HEAVY, ISA-L"/>
    <s v="Rec."/>
    <s v="SBX-R"/>
    <s v="UCS GL1"/>
    <n v="0.875"/>
    <n v="0.875"/>
    <n v="1.1875"/>
    <n v="0.9375"/>
    <n v="76"/>
    <s v="N/A"/>
    <s v="GL-07T"/>
    <n v="10"/>
    <s v="TO-1116GLT07-10-2558"/>
    <n v="34.75"/>
    <m/>
    <m/>
    <n v="101.875"/>
    <n v="24.584418402777779"/>
    <n v="295.01302083333337"/>
    <s v="RELEASED"/>
    <s v="MATCHES"/>
    <x v="126"/>
    <x v="0"/>
  </r>
  <r>
    <x v="23"/>
    <n v="1"/>
    <n v="16"/>
    <n v="35"/>
    <s v="1116L-016-035"/>
    <s v="1116UA21063"/>
    <s v="WT-02.1"/>
    <s v="Northwest"/>
    <n v="36.5"/>
    <n v="180"/>
    <s v="WT-02.1, REC., SBX-R, HEAVY, ISA-L"/>
    <s v="Rec."/>
    <s v="SBX-R"/>
    <s v="UCS GL2"/>
    <n v="0.875"/>
    <n v="0.875"/>
    <n v="0.9375"/>
    <n v="1.1875"/>
    <n v="104"/>
    <n v="2.2000000000000002"/>
    <s v="GL-02Z"/>
    <n v="10"/>
    <s v="TO-1116GLZ02-10-1882"/>
    <n v="34.75"/>
    <m/>
    <m/>
    <n v="73.875"/>
    <n v="17.827473958333332"/>
    <n v="213.9296875"/>
    <s v="RELEASED"/>
    <s v="MATCHES"/>
    <x v="113"/>
    <x v="0"/>
  </r>
  <r>
    <x v="24"/>
    <n v="1"/>
    <n v="16"/>
    <n v="36"/>
    <s v="1116L-016-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4"/>
    <n v="1"/>
    <n v="16"/>
    <n v="36"/>
    <s v="1116L-016-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6"/>
    <n v="37"/>
    <s v="1116L-016-03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3"/>
    <n v="1"/>
    <n v="16"/>
    <n v="37"/>
    <s v="1116L-016-03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38"/>
    <s v="1116L-016-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4"/>
    <n v="1"/>
    <n v="16"/>
    <n v="38"/>
    <s v="1116L-016-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6"/>
    <n v="39"/>
    <s v="1116L-016-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6"/>
    <n v="39"/>
    <s v="1116L-016-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4"/>
    <n v="1"/>
    <n v="16"/>
    <n v="40"/>
    <s v="1116L-016-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40"/>
    <s v="1116L-016-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41"/>
    <s v="1116L-016-04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3"/>
    <n v="1"/>
    <n v="16"/>
    <n v="41"/>
    <s v="1116L-016-04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42"/>
    <s v="1116L-016-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4"/>
    <n v="1"/>
    <n v="16"/>
    <n v="42"/>
    <s v="1116L-016-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6"/>
    <n v="43"/>
    <s v="1116L-016-043"/>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3"/>
    <n v="1"/>
    <n v="16"/>
    <n v="43"/>
    <s v="1116L-016-043"/>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44"/>
    <s v="1116L-016-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44"/>
    <s v="1116L-016-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45"/>
    <s v="1116L-016-045"/>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3"/>
    <n v="1"/>
    <n v="16"/>
    <n v="45"/>
    <s v="1116L-016-045"/>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46"/>
    <s v="1116L-016-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46"/>
    <s v="1116L-016-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47"/>
    <s v="1116L-016-04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3"/>
    <n v="1"/>
    <n v="16"/>
    <n v="47"/>
    <s v="1116L-016-04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48"/>
    <s v="1116L-016-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4"/>
    <n v="1"/>
    <n v="16"/>
    <n v="48"/>
    <s v="1116L-016-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6"/>
    <n v="49"/>
    <s v="1116L-016-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6"/>
    <n v="49"/>
    <s v="1116L-016-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4"/>
    <n v="1"/>
    <n v="16"/>
    <n v="50"/>
    <s v="1116L-016-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50"/>
    <s v="1116L-016-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51"/>
    <s v="1116L-016-05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3"/>
    <n v="1"/>
    <n v="16"/>
    <n v="51"/>
    <s v="1116L-016-05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52"/>
    <s v="1116L-016-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52"/>
    <s v="1116L-016-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53"/>
    <s v="1116L-016-053"/>
    <s v="1116UA21064"/>
    <s v="WT-02.1"/>
    <s v="Northwest"/>
    <n v="36"/>
    <n v="180"/>
    <s v="WT-02.1, REC., SBX-L, WWT ADJ - L, ISA-R"/>
    <s v="Rec."/>
    <s v="SBX-L"/>
    <s v="UCS GL1"/>
    <n v="0.875"/>
    <n v="0.875"/>
    <n v="1.1875"/>
    <n v="0.9375"/>
    <n v="76"/>
    <s v="N/A"/>
    <s v="GL-07T"/>
    <n v="10"/>
    <s v="TO-1116GLT07-10-2423"/>
    <n v="34.25"/>
    <m/>
    <m/>
    <n v="101.875"/>
    <n v="24.230685763888889"/>
    <n v="290.76822916666669"/>
    <s v="RELEASED"/>
    <s v="MATCHES"/>
    <x v="123"/>
    <x v="0"/>
  </r>
  <r>
    <x v="23"/>
    <n v="1"/>
    <n v="16"/>
    <n v="53"/>
    <s v="1116L-016-053"/>
    <s v="1116UA21064"/>
    <s v="WT-02.1"/>
    <s v="Northwest"/>
    <n v="36"/>
    <n v="180"/>
    <s v="WT-02.1, REC., SBX-L, WWT ADJ - L, ISA-R"/>
    <s v="Rec."/>
    <s v="SBX-L"/>
    <s v="UCS GL2"/>
    <n v="0.875"/>
    <n v="0.875"/>
    <n v="0.9375"/>
    <n v="1.1875"/>
    <n v="104"/>
    <n v="2.2000000000000002"/>
    <s v="GL-02Z"/>
    <n v="10"/>
    <s v="TO-1116GLZ02-10-1857"/>
    <n v="34.25"/>
    <m/>
    <m/>
    <n v="73.875"/>
    <n v="17.570963541666668"/>
    <n v="210.8515625"/>
    <s v="RELEASED"/>
    <s v="MATCHES"/>
    <x v="108"/>
    <x v="0"/>
  </r>
  <r>
    <x v="24"/>
    <n v="1"/>
    <n v="16"/>
    <n v="54"/>
    <s v="1116L-016-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4"/>
    <n v="1"/>
    <n v="16"/>
    <n v="54"/>
    <s v="1116L-016-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3"/>
    <n v="1"/>
    <n v="16"/>
    <n v="55"/>
    <s v="1116L-016-055"/>
    <s v="1116UA21065"/>
    <s v="WT-02.1"/>
    <s v="Northwest"/>
    <n v="36"/>
    <n v="180"/>
    <s v="WT-02.1, REC., SBX-R, WWT ADJ - L, ISA-L"/>
    <s v="Rec."/>
    <s v="SBX-R"/>
    <s v="UCS GL1"/>
    <n v="0.875"/>
    <n v="0.875"/>
    <n v="1.1875"/>
    <n v="0.9375"/>
    <n v="76"/>
    <s v="N/A"/>
    <s v="GL-07T"/>
    <n v="10"/>
    <s v="TO-1116GLT07-10-2423"/>
    <n v="34.25"/>
    <m/>
    <m/>
    <n v="101.875"/>
    <n v="24.230685763888889"/>
    <n v="290.76822916666669"/>
    <s v="RELEASED"/>
    <s v="MATCHES"/>
    <x v="123"/>
    <x v="0"/>
  </r>
  <r>
    <x v="23"/>
    <n v="1"/>
    <n v="16"/>
    <n v="55"/>
    <s v="1116L-016-055"/>
    <s v="1116UA21065"/>
    <s v="WT-02.1"/>
    <s v="Northwest"/>
    <n v="36"/>
    <n v="180"/>
    <s v="WT-02.1, REC., SBX-R, WWT ADJ - L, ISA-L"/>
    <s v="Rec."/>
    <s v="SBX-R"/>
    <s v="UCS GL2"/>
    <n v="0.875"/>
    <n v="0.875"/>
    <n v="0.9375"/>
    <n v="1.1875"/>
    <n v="104"/>
    <n v="2.2000000000000002"/>
    <s v="GL-02Z"/>
    <n v="10"/>
    <s v="TO-1116GLZ02-10-1857"/>
    <n v="34.25"/>
    <m/>
    <m/>
    <n v="73.875"/>
    <n v="17.570963541666668"/>
    <n v="210.8515625"/>
    <s v="RELEASED"/>
    <s v="MATCHES"/>
    <x v="108"/>
    <x v="0"/>
  </r>
  <r>
    <x v="24"/>
    <n v="1"/>
    <n v="16"/>
    <n v="56"/>
    <s v="1116L-016-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4"/>
    <n v="1"/>
    <n v="16"/>
    <n v="56"/>
    <s v="1116L-016-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3"/>
    <n v="1"/>
    <n v="16"/>
    <n v="57"/>
    <s v="1116L-016-05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3"/>
    <n v="1"/>
    <n v="16"/>
    <n v="57"/>
    <s v="1116L-016-05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58"/>
    <s v="1116L-016-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4"/>
    <n v="1"/>
    <n v="16"/>
    <n v="58"/>
    <s v="1116L-016-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6"/>
    <n v="59"/>
    <s v="1116L-016-059"/>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3"/>
    <n v="1"/>
    <n v="16"/>
    <n v="59"/>
    <s v="1116L-016-059"/>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60"/>
    <s v="1116L-016-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4"/>
    <n v="1"/>
    <n v="16"/>
    <n v="60"/>
    <s v="1116L-016-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6"/>
    <n v="61"/>
    <s v="1116L-016-061"/>
    <s v="1116UA35006"/>
    <s v="WT-03.5"/>
    <s v="Northwe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16"/>
    <n v="61"/>
    <s v="1116L-016-061"/>
    <s v="1116UA35006"/>
    <s v="WT-03.5"/>
    <s v="Northwe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24"/>
    <n v="1"/>
    <n v="16"/>
    <n v="62"/>
    <s v="1116L-016-062"/>
    <s v="1116UA11015"/>
    <s v="WT-01.1"/>
    <s v="North "/>
    <n v="100"/>
    <n v="180"/>
    <s v="WT-01.1, REC., VISION, ISA-R, ACOUSTIC GL"/>
    <s v="Rec."/>
    <s v="Vision"/>
    <s v="UCS GL1"/>
    <n v="0.875"/>
    <n v="0.875"/>
    <n v="1.1875"/>
    <n v="0.9375"/>
    <n v="76"/>
    <s v="N/A"/>
    <s v="GL-06Z"/>
    <n v="10"/>
    <s v="TO-1116GLZ06-10-7050"/>
    <n v="98.25"/>
    <m/>
    <m/>
    <n v="101.875"/>
    <n v="69.508463541666671"/>
    <n v="834.1015625"/>
    <s v="RELEASED"/>
    <s v="MATCHES"/>
    <x v="132"/>
    <x v="0"/>
  </r>
  <r>
    <x v="24"/>
    <n v="1"/>
    <n v="16"/>
    <n v="62"/>
    <s v="1116L-016-062"/>
    <s v="1116UA11015"/>
    <s v="WT-01.1"/>
    <s v="North "/>
    <n v="100"/>
    <n v="180"/>
    <s v="WT-01.1, REC., VISION, ISA-R, ACOUSTIC GL"/>
    <s v="Rec."/>
    <s v="Vision"/>
    <s v="UCS GL2"/>
    <n v="0.875"/>
    <n v="0.875"/>
    <n v="0.9375"/>
    <n v="1.1875"/>
    <n v="104"/>
    <n v="2.2000000000000002"/>
    <s v="GL-02Z"/>
    <n v="10"/>
    <s v="TO-1116GLZ02-10-5040"/>
    <n v="98.25"/>
    <m/>
    <m/>
    <n v="73.875"/>
    <n v="50.404296875"/>
    <n v="604.8515625"/>
    <s v="RELEASED"/>
    <s v="MATCHES"/>
    <x v="114"/>
    <x v="0"/>
  </r>
  <r>
    <x v="23"/>
    <n v="1"/>
    <n v="16"/>
    <n v="63"/>
    <s v="1116L-016-063"/>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6"/>
    <n v="63"/>
    <s v="1116L-016-063"/>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24"/>
    <n v="1"/>
    <n v="16"/>
    <n v="64"/>
    <s v="1116L-016-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4"/>
    <n v="1"/>
    <n v="16"/>
    <n v="64"/>
    <s v="1116L-016-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6"/>
    <n v="65"/>
    <s v="1116L-016-065"/>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6"/>
    <n v="65"/>
    <s v="1116L-016-065"/>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24"/>
    <n v="1"/>
    <n v="16"/>
    <n v="66"/>
    <s v="1116L-016-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66"/>
    <s v="1116L-016-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67"/>
    <s v="1116L-016-06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3"/>
    <n v="1"/>
    <n v="16"/>
    <n v="67"/>
    <s v="1116L-016-06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4"/>
    <n v="1"/>
    <n v="16"/>
    <n v="68"/>
    <s v="1116L-016-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68"/>
    <s v="1116L-016-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69"/>
    <s v="1116L-016-069"/>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3"/>
    <n v="1"/>
    <n v="16"/>
    <n v="69"/>
    <s v="1116L-016-069"/>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4"/>
    <n v="1"/>
    <n v="16"/>
    <n v="70"/>
    <s v="1116L-016-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4"/>
    <n v="1"/>
    <n v="16"/>
    <n v="70"/>
    <s v="1116L-016-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6"/>
    <n v="71"/>
    <s v="1116L-016-071"/>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3"/>
    <n v="1"/>
    <n v="16"/>
    <n v="71"/>
    <s v="1116L-016-071"/>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4"/>
    <n v="1"/>
    <n v="16"/>
    <n v="72"/>
    <s v="1116L-016-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72"/>
    <s v="1116L-016-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73"/>
    <s v="1116L-016-073"/>
    <s v="1116UA21043"/>
    <s v="WT-02.1"/>
    <s v="North "/>
    <n v="36"/>
    <n v="180"/>
    <s v="WT-02.1, REC., SBX-L, ISA-L"/>
    <s v="Rec."/>
    <s v="SBX-L"/>
    <s v="UCS GL1"/>
    <n v="0.875"/>
    <n v="0.875"/>
    <n v="1.1875"/>
    <n v="0.9375"/>
    <n v="76"/>
    <s v="N/A"/>
    <s v="GL-07T"/>
    <n v="10"/>
    <s v="TO-1116GLT07-10-2423"/>
    <n v="34.25"/>
    <m/>
    <m/>
    <n v="101.875"/>
    <n v="24.230685763888889"/>
    <n v="290.76822916666669"/>
    <s v="RELEASED"/>
    <s v="MATCHES"/>
    <x v="123"/>
    <x v="0"/>
  </r>
  <r>
    <x v="23"/>
    <n v="1"/>
    <n v="16"/>
    <n v="73"/>
    <s v="1116L-016-073"/>
    <s v="1116UA21043"/>
    <s v="WT-02.1"/>
    <s v="North "/>
    <n v="36"/>
    <n v="180"/>
    <s v="WT-02.1, REC., SBX-L, ISA-L"/>
    <s v="Rec."/>
    <s v="SBX-L"/>
    <s v="UCS GL2"/>
    <n v="0.875"/>
    <n v="0.875"/>
    <n v="0.9375"/>
    <n v="1.1875"/>
    <n v="104"/>
    <n v="2.2000000000000002"/>
    <s v="GL-02Z"/>
    <n v="10"/>
    <s v="TO-1116GLZ02-10-1857"/>
    <n v="34.25"/>
    <m/>
    <m/>
    <n v="73.875"/>
    <n v="17.570963541666668"/>
    <n v="210.8515625"/>
    <s v="RELEASED"/>
    <s v="MATCHES"/>
    <x v="108"/>
    <x v="0"/>
  </r>
  <r>
    <x v="24"/>
    <n v="1"/>
    <n v="16"/>
    <n v="74"/>
    <s v="1116L-016-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74"/>
    <s v="1116L-016-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75"/>
    <s v="1116L-016-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6"/>
    <n v="75"/>
    <s v="1116L-016-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4"/>
    <n v="1"/>
    <n v="16"/>
    <n v="76"/>
    <s v="1116L-016-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4"/>
    <n v="1"/>
    <n v="16"/>
    <n v="76"/>
    <s v="1116L-016-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6"/>
    <n v="77"/>
    <s v="1116L-016-07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3"/>
    <n v="1"/>
    <n v="16"/>
    <n v="77"/>
    <s v="1116L-016-07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4"/>
    <n v="1"/>
    <n v="16"/>
    <n v="78"/>
    <s v="1116L-016-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78"/>
    <s v="1116L-016-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79"/>
    <s v="1116L-016-079"/>
    <s v="1116UA21066"/>
    <s v="WT-02.1"/>
    <s v="North "/>
    <n v="36.125"/>
    <n v="180"/>
    <s v="WT-02.1, REC., SBX-R, HEAVY, ISA-R"/>
    <s v="Rec."/>
    <s v="SBX-R"/>
    <s v="UCS GL1"/>
    <n v="1"/>
    <n v="0.875"/>
    <n v="1.1875"/>
    <n v="0.9375"/>
    <n v="76"/>
    <s v="N/A"/>
    <s v="GL-07T"/>
    <n v="10"/>
    <s v="TO-1116GLT07-10-2423"/>
    <n v="34.25"/>
    <m/>
    <m/>
    <n v="101.875"/>
    <n v="24.230685763888889"/>
    <n v="290.76822916666669"/>
    <s v="RELEASED"/>
    <s v="MATCHES"/>
    <x v="123"/>
    <x v="0"/>
  </r>
  <r>
    <x v="23"/>
    <n v="1"/>
    <n v="16"/>
    <n v="79"/>
    <s v="1116L-016-079"/>
    <s v="1116UA21066"/>
    <s v="WT-02.1"/>
    <s v="North "/>
    <n v="36.125"/>
    <n v="180"/>
    <s v="WT-02.1, REC., SBX-R, HEAVY, ISA-R"/>
    <s v="Rec."/>
    <s v="SBX-R"/>
    <s v="UCS GL2"/>
    <n v="1"/>
    <n v="0.875"/>
    <n v="0.9375"/>
    <n v="1.1875"/>
    <n v="104"/>
    <n v="2.2000000000000002"/>
    <s v="GL-02Z"/>
    <n v="10"/>
    <s v="TO-1116GLZ02-10-1857"/>
    <n v="34.25"/>
    <m/>
    <m/>
    <n v="73.875"/>
    <n v="17.570963541666668"/>
    <n v="210.8515625"/>
    <s v="RELEASED"/>
    <s v="MATCHES"/>
    <x v="108"/>
    <x v="0"/>
  </r>
  <r>
    <x v="11"/>
    <n v="1"/>
    <n v="16"/>
    <n v="80"/>
    <s v="1116L-016-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6"/>
    <n v="80"/>
    <s v="1116L-016-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6"/>
    <n v="81"/>
    <s v="1116L-016-081"/>
    <s v="1116UA33011"/>
    <s v="WT-03.3"/>
    <s v="Northea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6"/>
    <n v="81"/>
    <s v="1116L-016-081"/>
    <s v="1116UA33011"/>
    <s v="WT-03.3"/>
    <s v="Northea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6"/>
    <n v="82"/>
    <s v="1116L-016-082"/>
    <s v="1116UA33011"/>
    <s v="WT-03.3"/>
    <s v="Northea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6"/>
    <n v="82"/>
    <s v="1116L-016-082"/>
    <s v="1116UA33011"/>
    <s v="WT-03.3"/>
    <s v="Northea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6"/>
    <n v="83"/>
    <s v="1116L-016-08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83"/>
    <s v="1116L-016-08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84"/>
    <s v="1116L-016-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4"/>
    <n v="1"/>
    <n v="16"/>
    <n v="84"/>
    <s v="1116L-016-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6"/>
    <n v="85"/>
    <s v="1116L-016-08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85"/>
    <s v="1116L-016-08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86"/>
    <s v="1116L-016-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4"/>
    <n v="1"/>
    <n v="16"/>
    <n v="86"/>
    <s v="1116L-016-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6"/>
    <n v="87"/>
    <s v="1116L-016-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6"/>
    <n v="87"/>
    <s v="1116L-016-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4"/>
    <n v="1"/>
    <n v="16"/>
    <n v="88"/>
    <s v="1116L-016-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88"/>
    <s v="1116L-016-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89"/>
    <s v="1116L-016-08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89"/>
    <s v="1116L-016-08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90"/>
    <s v="1116L-016-090"/>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90"/>
    <s v="1116L-016-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91"/>
    <s v="1116L-016-09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3"/>
    <n v="1"/>
    <n v="16"/>
    <n v="91"/>
    <s v="1116L-016-09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92"/>
    <s v="1116L-016-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92"/>
    <s v="1116L-016-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93"/>
    <s v="1116L-016-09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3"/>
    <n v="1"/>
    <n v="16"/>
    <n v="93"/>
    <s v="1116L-016-09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94"/>
    <s v="1116L-016-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94"/>
    <s v="1116L-016-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95"/>
    <s v="1116L-016-095"/>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95"/>
    <s v="1116L-016-095"/>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96"/>
    <s v="1116L-016-096"/>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96"/>
    <s v="1116L-016-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97"/>
    <s v="1116L-016-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6"/>
    <n v="97"/>
    <s v="1116L-016-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4"/>
    <n v="1"/>
    <n v="16"/>
    <n v="98"/>
    <s v="1116L-016-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98"/>
    <s v="1116L-016-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99"/>
    <s v="1116L-016-09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3"/>
    <n v="1"/>
    <n v="16"/>
    <n v="99"/>
    <s v="1116L-016-09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100"/>
    <s v="1116L-016-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00"/>
    <s v="1116L-016-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1"/>
    <s v="1116L-016-101"/>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3"/>
    <n v="1"/>
    <n v="16"/>
    <n v="101"/>
    <s v="1116L-016-101"/>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102"/>
    <s v="1116L-016-102"/>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102"/>
    <s v="1116L-016-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103"/>
    <s v="1116L-016-10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103"/>
    <s v="1116L-016-10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04"/>
    <s v="1116L-016-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04"/>
    <s v="1116L-016-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5"/>
    <s v="1116L-016-10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105"/>
    <s v="1116L-016-10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106"/>
    <s v="1116L-016-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06"/>
    <s v="1116L-016-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7"/>
    <s v="1116L-016-107"/>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107"/>
    <s v="1116L-016-107"/>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08"/>
    <s v="1116L-016-108"/>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108"/>
    <s v="1116L-016-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109"/>
    <s v="1116L-016-10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109"/>
    <s v="1116L-016-10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110"/>
    <s v="1116L-016-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10"/>
    <s v="1116L-016-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11"/>
    <s v="1116L-016-11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3"/>
    <n v="1"/>
    <n v="16"/>
    <n v="111"/>
    <s v="1116L-016-11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14"/>
    <n v="1"/>
    <n v="16"/>
    <n v="112"/>
    <s v="1116L-016-112"/>
    <s v="1116UA31011"/>
    <s v="WT-03.1"/>
    <s v="Southeast"/>
    <n v="81.625900000000001"/>
    <n v="180"/>
    <s v="WT-03.1, CURVED, VISION, ISA-R"/>
    <s v="Curved"/>
    <s v="Vision"/>
    <s v="UCS GL1"/>
    <n v="0.92210000000000003"/>
    <n v="0.97809999999999997"/>
    <n v="1.1875"/>
    <n v="0.9375"/>
    <n v="76"/>
    <s v="N/A"/>
    <s v="GL-04Z"/>
    <n v="30"/>
    <s v="TO-1116GLZ04-30-5640"/>
    <m/>
    <n v="79.725700000000003"/>
    <n v="138"/>
    <n v="101.875"/>
    <n v="56.403164496527779"/>
    <n v="676.83797395833335"/>
    <s v="RELEASED"/>
    <s v="MATCHES"/>
    <x v="133"/>
    <x v="0"/>
  </r>
  <r>
    <x v="14"/>
    <n v="1"/>
    <n v="16"/>
    <n v="112"/>
    <s v="1116L-016-112"/>
    <s v="1116UA31011"/>
    <s v="WT-03.1"/>
    <s v="Southeast"/>
    <n v="81.625900000000001"/>
    <n v="180"/>
    <s v="WT-03.1, CURVED, VISION, ISA-R"/>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16"/>
    <n v="113"/>
    <s v="1116L-016-113"/>
    <s v="1116UA31012"/>
    <s v="WT-03.1"/>
    <s v="Southeast"/>
    <n v="81.527600000000007"/>
    <n v="180"/>
    <s v="WT-03.1, CURVED, VISION, HEAVY, ISA-L"/>
    <s v="Curved"/>
    <s v="Vision"/>
    <s v="UCS GL1"/>
    <n v="0.87450000000000006"/>
    <n v="0.9274"/>
    <n v="1.1875"/>
    <n v="0.9375"/>
    <n v="76"/>
    <s v="N/A"/>
    <s v="GL-04Z"/>
    <n v="30"/>
    <s v="TO-1116GLZ04-30-5640"/>
    <m/>
    <n v="79.725700000000003"/>
    <n v="138"/>
    <n v="101.875"/>
    <n v="56.403164496527779"/>
    <n v="676.83797395833335"/>
    <s v="RELEASED"/>
    <s v="MATCHES"/>
    <x v="133"/>
    <x v="0"/>
  </r>
  <r>
    <x v="14"/>
    <n v="1"/>
    <n v="16"/>
    <n v="113"/>
    <s v="1116L-016-113"/>
    <s v="1116UA31012"/>
    <s v="WT-03.1"/>
    <s v="Southeast"/>
    <n v="81.527600000000007"/>
    <n v="180"/>
    <s v="WT-03.1, CURVED, VISION, HEAVY, ISA-L"/>
    <s v="Curved"/>
    <s v="Vision"/>
    <s v="UCS GL2"/>
    <n v="0.87450000000000006"/>
    <n v="0.9274"/>
    <n v="0.9375"/>
    <n v="1.1875"/>
    <n v="104"/>
    <n v="2.2000000000000002"/>
    <s v="GL-05Z"/>
    <n v="30"/>
    <s v="TO-1116GLZ05-30-4190"/>
    <m/>
    <n v="79.725700000000003"/>
    <n v="138"/>
    <n v="73.875"/>
    <n v="40.900945052083337"/>
    <n v="490.81134062500007"/>
    <s v="RELEASED"/>
    <s v="MATCHES"/>
    <x v="111"/>
    <x v="0"/>
  </r>
  <r>
    <x v="23"/>
    <n v="1"/>
    <n v="16"/>
    <n v="114"/>
    <s v="1116L-016-114"/>
    <s v="1116UA21067"/>
    <s v="WT-02.1"/>
    <s v="Southeast"/>
    <n v="36"/>
    <n v="180"/>
    <s v="WT-02.1, REC., SBX-R, HEAVY, ISA-L"/>
    <s v="Rec."/>
    <s v="SBX-R"/>
    <s v="UCS GL1"/>
    <n v="0.875"/>
    <n v="0.875"/>
    <n v="1.1875"/>
    <n v="0.9375"/>
    <n v="76"/>
    <s v="N/A"/>
    <s v="GL-07T"/>
    <n v="10"/>
    <s v="TO-1116GLT07-10-2423"/>
    <n v="34.25"/>
    <m/>
    <m/>
    <n v="101.875"/>
    <n v="24.230685763888889"/>
    <n v="290.76822916666669"/>
    <s v="RELEASED"/>
    <s v="MATCHES"/>
    <x v="123"/>
    <x v="0"/>
  </r>
  <r>
    <x v="23"/>
    <n v="1"/>
    <n v="16"/>
    <n v="114"/>
    <s v="1116L-016-114"/>
    <s v="1116UA21067"/>
    <s v="WT-02.1"/>
    <s v="Southeast"/>
    <n v="36"/>
    <n v="180"/>
    <s v="WT-02.1, REC., SBX-R, HEAVY, ISA-L"/>
    <s v="Rec."/>
    <s v="SBX-R"/>
    <s v="UCS GL2"/>
    <n v="0.875"/>
    <n v="0.875"/>
    <n v="0.9375"/>
    <n v="1.1875"/>
    <n v="104"/>
    <n v="2.2000000000000002"/>
    <s v="GL-02Z"/>
    <n v="10"/>
    <s v="TO-1116GLZ02-10-1857"/>
    <n v="34.25"/>
    <m/>
    <m/>
    <n v="73.875"/>
    <n v="17.570963541666668"/>
    <n v="210.8515625"/>
    <s v="RELEASED"/>
    <s v="MATCHES"/>
    <x v="108"/>
    <x v="0"/>
  </r>
  <r>
    <x v="24"/>
    <n v="1"/>
    <n v="16"/>
    <n v="115"/>
    <s v="1116L-016-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4"/>
    <n v="1"/>
    <n v="16"/>
    <n v="115"/>
    <s v="1116L-016-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6"/>
    <n v="116"/>
    <s v="1116L-016-11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3"/>
    <n v="1"/>
    <n v="16"/>
    <n v="116"/>
    <s v="1116L-016-11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17"/>
    <s v="1116L-016-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4"/>
    <n v="1"/>
    <n v="16"/>
    <n v="117"/>
    <s v="1116L-016-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6"/>
    <n v="118"/>
    <s v="1116L-016-11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3"/>
    <n v="1"/>
    <n v="16"/>
    <n v="118"/>
    <s v="1116L-016-11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119"/>
    <s v="1116L-016-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19"/>
    <s v="1116L-016-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20"/>
    <s v="1116L-016-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6"/>
    <n v="120"/>
    <s v="1116L-016-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4"/>
    <n v="1"/>
    <n v="16"/>
    <n v="121"/>
    <s v="1116L-016-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4"/>
    <n v="1"/>
    <n v="16"/>
    <n v="121"/>
    <s v="1116L-016-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6"/>
    <n v="122"/>
    <s v="1116L-016-122"/>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23"/>
    <n v="1"/>
    <n v="16"/>
    <n v="122"/>
    <s v="1116L-016-122"/>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123"/>
    <s v="1116L-016-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23"/>
    <s v="1116L-016-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24"/>
    <s v="1116L-016-124"/>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23"/>
    <n v="1"/>
    <n v="16"/>
    <n v="124"/>
    <s v="1116L-016-124"/>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125"/>
    <s v="1116L-016-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25"/>
    <s v="1116L-016-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26"/>
    <s v="1116L-016-12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3"/>
    <n v="1"/>
    <n v="16"/>
    <n v="126"/>
    <s v="1116L-016-12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127"/>
    <s v="1116L-016-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4"/>
    <n v="1"/>
    <n v="16"/>
    <n v="127"/>
    <s v="1116L-016-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6"/>
    <n v="128"/>
    <s v="1116L-016-12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3"/>
    <n v="1"/>
    <n v="16"/>
    <n v="128"/>
    <s v="1116L-016-12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29"/>
    <s v="1116L-016-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29"/>
    <s v="1116L-016-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30"/>
    <s v="1116L-016-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6"/>
    <n v="130"/>
    <s v="1116L-016-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4"/>
    <n v="1"/>
    <n v="16"/>
    <n v="131"/>
    <s v="1116L-016-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4"/>
    <n v="1"/>
    <n v="16"/>
    <n v="131"/>
    <s v="1116L-016-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3"/>
    <n v="1"/>
    <n v="16"/>
    <n v="132"/>
    <s v="1116L-016-132"/>
    <s v="1116UA21068"/>
    <s v="WT-02.1"/>
    <s v="Southeast"/>
    <n v="36"/>
    <n v="180"/>
    <s v="WT-02.1, REC., SBX-L, WWT ADJ-R, ISA-R"/>
    <s v="Rec."/>
    <s v="SBX-L"/>
    <s v="UCS GL1"/>
    <n v="0.875"/>
    <n v="0.875"/>
    <n v="1.1875"/>
    <n v="0.9375"/>
    <n v="76"/>
    <s v="N/A"/>
    <s v="GL-07T"/>
    <n v="10"/>
    <s v="TO-1116GLT07-10-2423"/>
    <n v="34.25"/>
    <m/>
    <m/>
    <n v="101.875"/>
    <n v="24.230685763888889"/>
    <n v="290.76822916666669"/>
    <s v="RELEASED"/>
    <s v="MATCHES"/>
    <x v="123"/>
    <x v="0"/>
  </r>
  <r>
    <x v="23"/>
    <n v="1"/>
    <n v="16"/>
    <n v="132"/>
    <s v="1116L-016-132"/>
    <s v="1116UA21068"/>
    <s v="WT-02.1"/>
    <s v="Southeast"/>
    <n v="36"/>
    <n v="180"/>
    <s v="WT-02.1, REC., SBX-L, WWT ADJ-R, ISA-R"/>
    <s v="Rec."/>
    <s v="SBX-L"/>
    <s v="UCS GL2"/>
    <n v="0.875"/>
    <n v="0.875"/>
    <n v="0.9375"/>
    <n v="1.1875"/>
    <n v="104"/>
    <n v="2.2000000000000002"/>
    <s v="GL-02Z"/>
    <n v="10"/>
    <s v="TO-1116GLZ02-10-1857"/>
    <n v="34.25"/>
    <m/>
    <m/>
    <n v="73.875"/>
    <n v="17.570963541666668"/>
    <n v="210.8515625"/>
    <s v="RELEASED"/>
    <s v="MATCHES"/>
    <x v="108"/>
    <x v="0"/>
  </r>
  <r>
    <x v="24"/>
    <n v="1"/>
    <n v="16"/>
    <n v="133"/>
    <s v="1116L-016-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4"/>
    <n v="1"/>
    <n v="16"/>
    <n v="133"/>
    <s v="1116L-016-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3"/>
    <n v="1"/>
    <n v="16"/>
    <n v="134"/>
    <s v="1116L-016-134"/>
    <s v="1116UA21069"/>
    <s v="WT-02.1"/>
    <s v="Southeast"/>
    <n v="36"/>
    <n v="180"/>
    <s v="WT-02.1, REC., SBX-R, WWT ADJ-R, ISA-L"/>
    <s v="Rec."/>
    <s v="SBX-R"/>
    <s v="UCS GL1"/>
    <n v="0.875"/>
    <n v="0.875"/>
    <n v="1.1875"/>
    <n v="0.9375"/>
    <n v="76"/>
    <s v="N/A"/>
    <s v="GL-07T"/>
    <n v="10"/>
    <s v="TO-1116GLT07-10-2423"/>
    <n v="34.25"/>
    <m/>
    <m/>
    <n v="101.875"/>
    <n v="24.230685763888889"/>
    <n v="290.76822916666669"/>
    <s v="RELEASED"/>
    <s v="MATCHES"/>
    <x v="123"/>
    <x v="0"/>
  </r>
  <r>
    <x v="23"/>
    <n v="1"/>
    <n v="16"/>
    <n v="134"/>
    <s v="1116L-016-134"/>
    <s v="1116UA21069"/>
    <s v="WT-02.1"/>
    <s v="Southeast"/>
    <n v="36"/>
    <n v="180"/>
    <s v="WT-02.1, REC., SBX-R, WWT ADJ-R, ISA-L"/>
    <s v="Rec."/>
    <s v="SBX-R"/>
    <s v="UCS GL2"/>
    <n v="0.875"/>
    <n v="0.875"/>
    <n v="0.9375"/>
    <n v="1.1875"/>
    <n v="104"/>
    <n v="2.2000000000000002"/>
    <s v="GL-02Z"/>
    <n v="10"/>
    <s v="TO-1116GLZ02-10-1857"/>
    <n v="34.25"/>
    <m/>
    <m/>
    <n v="73.875"/>
    <n v="17.570963541666668"/>
    <n v="210.8515625"/>
    <s v="RELEASED"/>
    <s v="MATCHES"/>
    <x v="108"/>
    <x v="0"/>
  </r>
  <r>
    <x v="24"/>
    <n v="1"/>
    <n v="16"/>
    <n v="135"/>
    <s v="1116L-016-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35"/>
    <s v="1116L-016-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36"/>
    <s v="1116L-016-136"/>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23"/>
    <n v="1"/>
    <n v="16"/>
    <n v="136"/>
    <s v="1116L-016-136"/>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137"/>
    <s v="1116L-016-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4"/>
    <n v="1"/>
    <n v="16"/>
    <n v="137"/>
    <s v="1116L-016-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6"/>
    <n v="138"/>
    <s v="1116L-016-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6"/>
    <n v="138"/>
    <s v="1116L-016-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4"/>
    <n v="1"/>
    <n v="16"/>
    <n v="139"/>
    <s v="1116L-016-139"/>
    <s v="1116UA11016"/>
    <s v="WT-01.1"/>
    <s v="Southeast"/>
    <n v="92.0625"/>
    <n v="180"/>
    <s v="WT-01.1, REC., VISION, HEAVY, ISA-R"/>
    <s v="Rec."/>
    <s v="Vision"/>
    <s v="UCS GL1"/>
    <n v="0.875"/>
    <n v="0.93620000000000003"/>
    <n v="1.1875"/>
    <n v="0.9375"/>
    <n v="76"/>
    <s v="N/A"/>
    <s v="GL-01Z"/>
    <n v="10"/>
    <s v="TO-1116GLZ01-10-6484"/>
    <n v="90.251300000000001"/>
    <m/>
    <m/>
    <n v="101.875"/>
    <n v="63.849661024305561"/>
    <n v="766.19401680183591"/>
    <s v="RELEASED"/>
    <s v="MATCHES"/>
    <x v="136"/>
    <x v="0"/>
  </r>
  <r>
    <x v="24"/>
    <n v="1"/>
    <n v="16"/>
    <n v="139"/>
    <s v="1116L-016-139"/>
    <s v="1116UA11016"/>
    <s v="WT-01.1"/>
    <s v="Southeast"/>
    <n v="92.0625"/>
    <n v="180"/>
    <s v="WT-01.1, REC., VISION, HEAVY, ISA-R"/>
    <s v="Rec."/>
    <s v="Vision"/>
    <s v="UCS GL2"/>
    <n v="0.875"/>
    <n v="0.93620000000000003"/>
    <n v="0.9375"/>
    <n v="1.1875"/>
    <n v="104"/>
    <n v="2.2000000000000002"/>
    <s v="GL-02Z"/>
    <n v="10"/>
    <s v="TO-1116GLZ02-10-4630"/>
    <n v="90.251300000000001"/>
    <m/>
    <m/>
    <n v="73.875"/>
    <n v="46.300797135416673"/>
    <n v="555.60956562500007"/>
    <s v="RELEASED"/>
    <s v="MATCHES"/>
    <x v="118"/>
    <x v="0"/>
  </r>
  <r>
    <x v="16"/>
    <n v="1"/>
    <n v="16"/>
    <n v="140"/>
    <s v="1116L-016-140"/>
    <s v="1116UA35006"/>
    <s v="WT-03.5"/>
    <s v="Southea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16"/>
    <n v="140"/>
    <s v="1116L-016-140"/>
    <s v="1116UA35006"/>
    <s v="WT-03.5"/>
    <s v="Southea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24"/>
    <n v="1"/>
    <n v="16"/>
    <n v="141"/>
    <s v="1116L-016-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41"/>
    <s v="1116L-016-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2"/>
    <s v="1116L-016-142"/>
    <s v="1116UA21038"/>
    <s v="WT-02.1"/>
    <s v="South"/>
    <n v="36"/>
    <n v="180"/>
    <s v="WT-02.1, REC., SBX-R, ISA-L"/>
    <s v="Rec."/>
    <s v="SBX-R"/>
    <s v="UCS GL1"/>
    <n v="0.875"/>
    <n v="0.875"/>
    <n v="1.1875"/>
    <n v="0.9375"/>
    <n v="76"/>
    <s v="N/A"/>
    <s v="GL-07T"/>
    <n v="10"/>
    <s v="TO-1116GLT07-10-2423"/>
    <n v="34.25"/>
    <m/>
    <m/>
    <n v="101.875"/>
    <n v="24.230685763888889"/>
    <n v="290.76822916666669"/>
    <s v="RELEASED"/>
    <s v="MATCHES"/>
    <x v="123"/>
    <x v="0"/>
  </r>
  <r>
    <x v="23"/>
    <n v="1"/>
    <n v="16"/>
    <n v="142"/>
    <s v="1116L-016-142"/>
    <s v="1116UA21038"/>
    <s v="WT-02.1"/>
    <s v="South"/>
    <n v="36"/>
    <n v="180"/>
    <s v="WT-02.1, REC., SBX-R, ISA-L"/>
    <s v="Rec."/>
    <s v="SBX-R"/>
    <s v="UCS GL2"/>
    <n v="0.875"/>
    <n v="0.875"/>
    <n v="0.9375"/>
    <n v="1.1875"/>
    <n v="104"/>
    <n v="2.2000000000000002"/>
    <s v="GL-02Z"/>
    <n v="10"/>
    <s v="TO-1116GLZ02-10-1857"/>
    <n v="34.25"/>
    <m/>
    <m/>
    <n v="73.875"/>
    <n v="17.570963541666668"/>
    <n v="210.8515625"/>
    <s v="RELEASED"/>
    <s v="MATCHES"/>
    <x v="108"/>
    <x v="0"/>
  </r>
  <r>
    <x v="24"/>
    <n v="1"/>
    <n v="16"/>
    <n v="143"/>
    <s v="1116L-016-143"/>
    <s v="1116UA12012"/>
    <s v="WT-01.2"/>
    <s v="South"/>
    <n v="100"/>
    <n v="180"/>
    <s v="WT-01.2, REC., SBX, TYP."/>
    <s v="Rec."/>
    <s v="SBX"/>
    <s v="UCS GL1"/>
    <n v="0.875"/>
    <n v="0.875"/>
    <n v="1.1875"/>
    <n v="0.9375"/>
    <n v="76"/>
    <s v="N/A"/>
    <s v="GL-01T"/>
    <n v="10"/>
    <s v="TO-1116GLT01-10-7050"/>
    <n v="98.25"/>
    <m/>
    <m/>
    <n v="101.875"/>
    <n v="69.508463541666671"/>
    <n v="834.1015625"/>
    <s v="RELEASED"/>
    <s v="MATCHES"/>
    <x v="129"/>
    <x v="0"/>
  </r>
  <r>
    <x v="24"/>
    <n v="1"/>
    <n v="16"/>
    <n v="143"/>
    <s v="1116L-016-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6"/>
    <n v="144"/>
    <s v="1116L-016-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6"/>
    <n v="144"/>
    <s v="1116L-016-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4"/>
    <n v="1"/>
    <n v="16"/>
    <n v="145"/>
    <s v="1116L-016-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45"/>
    <s v="1116L-016-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6"/>
    <s v="1116L-016-14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23"/>
    <n v="1"/>
    <n v="16"/>
    <n v="146"/>
    <s v="1116L-016-14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4"/>
    <n v="1"/>
    <n v="16"/>
    <n v="147"/>
    <s v="1116L-016-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47"/>
    <s v="1116L-016-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8"/>
    <s v="1116L-016-148"/>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23"/>
    <n v="1"/>
    <n v="16"/>
    <n v="148"/>
    <s v="1116L-016-148"/>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4"/>
    <n v="1"/>
    <n v="16"/>
    <n v="149"/>
    <s v="1116L-016-149"/>
    <s v="1116UA12012"/>
    <s v="WT-01.2"/>
    <s v="South"/>
    <n v="100"/>
    <n v="180"/>
    <s v="WT-01.2, REC., SBX, TYP."/>
    <s v="Rec."/>
    <s v="SBX"/>
    <s v="UCS GL1"/>
    <n v="0.875"/>
    <n v="0.875"/>
    <n v="1.1875"/>
    <n v="0.9375"/>
    <n v="76"/>
    <s v="N/A"/>
    <s v="GL-01T"/>
    <n v="10"/>
    <s v="TO-1116GLT01-10-7050"/>
    <n v="98.25"/>
    <m/>
    <m/>
    <n v="101.875"/>
    <n v="69.508463541666671"/>
    <n v="834.1015625"/>
    <s v="RELEASED"/>
    <s v="MATCHES"/>
    <x v="129"/>
    <x v="0"/>
  </r>
  <r>
    <x v="24"/>
    <n v="1"/>
    <n v="16"/>
    <n v="149"/>
    <s v="1116L-016-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6"/>
    <n v="150"/>
    <s v="1116L-016-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6"/>
    <n v="150"/>
    <s v="1116L-016-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4"/>
    <n v="1"/>
    <n v="16"/>
    <n v="151"/>
    <s v="1116L-016-151"/>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4"/>
    <n v="1"/>
    <n v="16"/>
    <n v="151"/>
    <s v="1116L-016-151"/>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3"/>
    <n v="1"/>
    <n v="16"/>
    <n v="152"/>
    <s v="1116L-016-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6"/>
    <n v="152"/>
    <s v="1116L-016-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4"/>
    <n v="1"/>
    <n v="16"/>
    <n v="153"/>
    <s v="1116L-016-153"/>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4"/>
    <n v="1"/>
    <n v="16"/>
    <n v="153"/>
    <s v="1116L-016-153"/>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3"/>
    <n v="1"/>
    <n v="16"/>
    <n v="154"/>
    <s v="1116L-016-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6"/>
    <n v="154"/>
    <s v="1116L-016-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4"/>
    <n v="1"/>
    <n v="16"/>
    <n v="155"/>
    <s v="1116L-016-155"/>
    <s v="1116UA12012"/>
    <s v="WT-01.2"/>
    <s v="South"/>
    <n v="100"/>
    <n v="180"/>
    <s v="WT-01.2, REC., SBX, TYP."/>
    <s v="Rec."/>
    <s v="SBX"/>
    <s v="UCS GL1"/>
    <n v="0.875"/>
    <n v="0.875"/>
    <n v="1.1875"/>
    <n v="0.9375"/>
    <n v="76"/>
    <s v="N/A"/>
    <s v="GL-01T"/>
    <n v="10"/>
    <s v="TO-1116GLT01-10-7050"/>
    <n v="98.25"/>
    <m/>
    <m/>
    <n v="101.875"/>
    <n v="69.508463541666671"/>
    <n v="834.1015625"/>
    <s v="RELEASED"/>
    <s v="MATCHES"/>
    <x v="129"/>
    <x v="0"/>
  </r>
  <r>
    <x v="24"/>
    <n v="1"/>
    <n v="16"/>
    <n v="155"/>
    <s v="1116L-016-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6"/>
    <n v="156"/>
    <s v="1116L-016-15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23"/>
    <n v="1"/>
    <n v="16"/>
    <n v="156"/>
    <s v="1116L-016-15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4"/>
    <n v="1"/>
    <n v="16"/>
    <n v="157"/>
    <s v="1116L-016-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57"/>
    <s v="1116L-016-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58"/>
    <s v="1116L-016-158"/>
    <s v="1116UA21066"/>
    <s v="WT-02.1"/>
    <s v="South"/>
    <n v="36.125"/>
    <n v="180"/>
    <s v="WT-02.1, REC., SBX-R, HEAVY, ISA-R"/>
    <s v="Rec."/>
    <s v="SBX-R"/>
    <s v="UCS GL1"/>
    <n v="1"/>
    <n v="0.875"/>
    <n v="1.1875"/>
    <n v="0.9375"/>
    <n v="76"/>
    <s v="N/A"/>
    <s v="GL-07T"/>
    <n v="10"/>
    <s v="TO-1116GLT07-10-2423"/>
    <n v="34.25"/>
    <m/>
    <m/>
    <n v="101.875"/>
    <n v="24.230685763888889"/>
    <n v="290.76822916666669"/>
    <s v="RELEASED"/>
    <s v="MATCHES"/>
    <x v="123"/>
    <x v="0"/>
  </r>
  <r>
    <x v="23"/>
    <n v="1"/>
    <n v="16"/>
    <n v="158"/>
    <s v="1116L-016-158"/>
    <s v="1116UA21066"/>
    <s v="WT-02.1"/>
    <s v="South"/>
    <n v="36.125"/>
    <n v="180"/>
    <s v="WT-02.1, REC., SBX-R, HEAVY, ISA-R"/>
    <s v="Rec."/>
    <s v="SBX-R"/>
    <s v="UCS GL2"/>
    <n v="1"/>
    <n v="0.875"/>
    <n v="0.9375"/>
    <n v="1.1875"/>
    <n v="104"/>
    <n v="2.2000000000000002"/>
    <s v="GL-02Z"/>
    <n v="10"/>
    <s v="TO-1116GLZ02-10-1857"/>
    <n v="34.25"/>
    <m/>
    <m/>
    <n v="73.875"/>
    <n v="17.570963541666668"/>
    <n v="210.8515625"/>
    <s v="RELEASED"/>
    <s v="MATCHES"/>
    <x v="108"/>
    <x v="0"/>
  </r>
  <r>
    <x v="11"/>
    <n v="1"/>
    <n v="17"/>
    <n v="1"/>
    <s v="1116L-017-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7"/>
    <n v="1"/>
    <s v="1116L-017-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7"/>
    <n v="2"/>
    <s v="1116L-017-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7"/>
    <n v="2"/>
    <s v="1116L-017-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7"/>
    <n v="3"/>
    <s v="1116L-017-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7"/>
    <n v="3"/>
    <s v="1116L-017-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7"/>
    <n v="4"/>
    <s v="1116L-017-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4"/>
    <s v="1116L-017-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5"/>
    <s v="1116L-017-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5"/>
    <n v="1"/>
    <n v="17"/>
    <n v="5"/>
    <s v="1116L-017-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7"/>
    <n v="6"/>
    <s v="1116L-017-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6"/>
    <s v="1116L-017-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7"/>
    <s v="1116L-017-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5"/>
    <n v="1"/>
    <n v="17"/>
    <n v="7"/>
    <s v="1116L-017-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7"/>
    <n v="8"/>
    <s v="1116L-017-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8"/>
    <s v="1116L-017-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9"/>
    <s v="1116L-017-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9"/>
    <s v="1116L-017-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
    <s v="1116L-017-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10"/>
    <s v="1116L-017-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11"/>
    <s v="1116L-017-011"/>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11"/>
    <s v="1116L-017-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12"/>
    <s v="1116L-017-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12"/>
    <s v="1116L-017-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13"/>
    <s v="1116L-017-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13"/>
    <s v="1116L-017-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
    <s v="1116L-017-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14"/>
    <s v="1116L-017-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15"/>
    <s v="1116L-017-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15"/>
    <s v="1116L-017-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6"/>
    <s v="1116L-017-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16"/>
    <s v="1116L-017-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17"/>
    <s v="1116L-017-017"/>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17"/>
    <s v="1116L-017-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18"/>
    <s v="1116L-017-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18"/>
    <s v="1116L-017-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19"/>
    <s v="1116L-017-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19"/>
    <s v="1116L-017-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0"/>
    <s v="1116L-017-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20"/>
    <s v="1116L-017-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21"/>
    <s v="1116L-017-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21"/>
    <s v="1116L-017-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2"/>
    <s v="1116L-017-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22"/>
    <s v="1116L-017-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23"/>
    <s v="1116L-017-023"/>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23"/>
    <s v="1116L-017-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24"/>
    <s v="1116L-017-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24"/>
    <s v="1116L-017-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25"/>
    <s v="1116L-017-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25"/>
    <s v="1116L-017-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6"/>
    <s v="1116L-017-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26"/>
    <s v="1116L-017-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27"/>
    <s v="1116L-017-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27"/>
    <s v="1116L-017-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8"/>
    <s v="1116L-017-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28"/>
    <s v="1116L-017-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29"/>
    <s v="1116L-017-029"/>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29"/>
    <s v="1116L-017-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30"/>
    <s v="1116L-017-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30"/>
    <s v="1116L-017-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31"/>
    <s v="1116L-017-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31"/>
    <s v="1116L-017-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32"/>
    <s v="1116L-017-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32"/>
    <s v="1116L-017-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1"/>
    <n v="1"/>
    <n v="17"/>
    <n v="33"/>
    <s v="1116L-017-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11"/>
    <n v="1"/>
    <n v="17"/>
    <n v="33"/>
    <s v="1116L-017-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11"/>
    <n v="1"/>
    <n v="17"/>
    <n v="34"/>
    <s v="1116L-017-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11"/>
    <n v="1"/>
    <n v="17"/>
    <n v="34"/>
    <s v="1116L-017-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23"/>
    <n v="1"/>
    <n v="17"/>
    <n v="35"/>
    <s v="1116L-017-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23"/>
    <n v="1"/>
    <n v="17"/>
    <n v="35"/>
    <s v="1116L-017-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25"/>
    <n v="1"/>
    <n v="17"/>
    <n v="36"/>
    <s v="1116L-017-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5"/>
    <n v="1"/>
    <n v="17"/>
    <n v="36"/>
    <s v="1116L-017-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7"/>
    <n v="37"/>
    <s v="1116L-017-03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37"/>
    <s v="1116L-017-03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38"/>
    <s v="1116L-017-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5"/>
    <n v="1"/>
    <n v="17"/>
    <n v="38"/>
    <s v="1116L-017-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7"/>
    <n v="39"/>
    <s v="1116L-017-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39"/>
    <s v="1116L-017-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40"/>
    <s v="1116L-017-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40"/>
    <s v="1116L-017-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41"/>
    <s v="1116L-017-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41"/>
    <s v="1116L-017-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42"/>
    <s v="1116L-017-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5"/>
    <n v="1"/>
    <n v="17"/>
    <n v="42"/>
    <s v="1116L-017-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7"/>
    <n v="43"/>
    <s v="1116L-017-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43"/>
    <s v="1116L-017-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44"/>
    <s v="1116L-017-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44"/>
    <s v="1116L-017-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45"/>
    <s v="1116L-017-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45"/>
    <s v="1116L-017-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46"/>
    <s v="1116L-017-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46"/>
    <s v="1116L-017-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47"/>
    <s v="1116L-017-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47"/>
    <s v="1116L-017-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48"/>
    <s v="1116L-017-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5"/>
    <n v="1"/>
    <n v="17"/>
    <n v="48"/>
    <s v="1116L-017-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7"/>
    <n v="49"/>
    <s v="1116L-017-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49"/>
    <s v="1116L-017-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50"/>
    <s v="1116L-017-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50"/>
    <s v="1116L-017-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51"/>
    <s v="1116L-017-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51"/>
    <s v="1116L-017-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52"/>
    <s v="1116L-017-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52"/>
    <s v="1116L-017-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53"/>
    <s v="1116L-017-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3"/>
    <n v="1"/>
    <n v="17"/>
    <n v="53"/>
    <s v="1116L-017-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5"/>
    <n v="1"/>
    <n v="17"/>
    <n v="54"/>
    <s v="1116L-017-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5"/>
    <n v="1"/>
    <n v="17"/>
    <n v="54"/>
    <s v="1116L-017-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3"/>
    <n v="1"/>
    <n v="17"/>
    <n v="55"/>
    <s v="1116L-017-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3"/>
    <n v="1"/>
    <n v="17"/>
    <n v="55"/>
    <s v="1116L-017-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5"/>
    <n v="1"/>
    <n v="17"/>
    <n v="56"/>
    <s v="1116L-017-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5"/>
    <n v="1"/>
    <n v="17"/>
    <n v="56"/>
    <s v="1116L-017-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3"/>
    <n v="1"/>
    <n v="17"/>
    <n v="57"/>
    <s v="1116L-017-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57"/>
    <s v="1116L-017-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58"/>
    <s v="1116L-017-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5"/>
    <n v="1"/>
    <n v="17"/>
    <n v="58"/>
    <s v="1116L-017-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7"/>
    <n v="59"/>
    <s v="1116L-017-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59"/>
    <s v="1116L-017-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60"/>
    <s v="1116L-017-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5"/>
    <n v="1"/>
    <n v="17"/>
    <n v="60"/>
    <s v="1116L-017-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7"/>
    <n v="61"/>
    <s v="1116L-017-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7"/>
    <n v="61"/>
    <s v="1116L-017-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5"/>
    <n v="1"/>
    <n v="17"/>
    <n v="62"/>
    <s v="1116L-017-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62"/>
    <s v="1116L-017-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63"/>
    <s v="1116L-017-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63"/>
    <s v="1116L-017-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64"/>
    <s v="1116L-017-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5"/>
    <n v="1"/>
    <n v="17"/>
    <n v="64"/>
    <s v="1116L-017-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7"/>
    <n v="65"/>
    <s v="1116L-017-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65"/>
    <s v="1116L-017-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66"/>
    <s v="1116L-017-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66"/>
    <s v="1116L-017-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67"/>
    <s v="1116L-017-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67"/>
    <s v="1116L-017-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68"/>
    <s v="1116L-017-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68"/>
    <s v="1116L-017-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69"/>
    <s v="1116L-017-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69"/>
    <s v="1116L-017-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70"/>
    <s v="1116L-017-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5"/>
    <n v="1"/>
    <n v="17"/>
    <n v="70"/>
    <s v="1116L-017-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7"/>
    <n v="71"/>
    <s v="1116L-017-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71"/>
    <s v="1116L-017-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72"/>
    <s v="1116L-017-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72"/>
    <s v="1116L-017-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73"/>
    <s v="1116L-017-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73"/>
    <s v="1116L-017-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74"/>
    <s v="1116L-017-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74"/>
    <s v="1116L-017-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75"/>
    <s v="1116L-017-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75"/>
    <s v="1116L-017-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76"/>
    <s v="1116L-017-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5"/>
    <n v="1"/>
    <n v="17"/>
    <n v="76"/>
    <s v="1116L-017-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7"/>
    <n v="77"/>
    <s v="1116L-017-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77"/>
    <s v="1116L-017-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78"/>
    <s v="1116L-017-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78"/>
    <s v="1116L-017-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79"/>
    <s v="1116L-017-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23"/>
    <n v="1"/>
    <n v="17"/>
    <n v="79"/>
    <s v="1116L-017-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11"/>
    <n v="1"/>
    <n v="17"/>
    <n v="80"/>
    <s v="1116L-017-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7"/>
    <n v="80"/>
    <s v="1116L-017-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7"/>
    <n v="81"/>
    <s v="1116L-017-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7"/>
    <n v="81"/>
    <s v="1116L-017-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7"/>
    <n v="82"/>
    <s v="1116L-017-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7"/>
    <n v="82"/>
    <s v="1116L-017-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7"/>
    <n v="83"/>
    <s v="1116L-017-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83"/>
    <s v="1116L-017-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84"/>
    <s v="1116L-017-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5"/>
    <n v="1"/>
    <n v="17"/>
    <n v="84"/>
    <s v="1116L-017-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7"/>
    <n v="85"/>
    <s v="1116L-017-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85"/>
    <s v="1116L-017-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86"/>
    <s v="1116L-017-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5"/>
    <n v="1"/>
    <n v="17"/>
    <n v="86"/>
    <s v="1116L-017-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7"/>
    <n v="87"/>
    <s v="1116L-017-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87"/>
    <s v="1116L-017-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88"/>
    <s v="1116L-017-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88"/>
    <s v="1116L-017-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89"/>
    <s v="1116L-017-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89"/>
    <s v="1116L-017-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90"/>
    <s v="1116L-017-090"/>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90"/>
    <s v="1116L-017-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91"/>
    <s v="1116L-017-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91"/>
    <s v="1116L-017-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92"/>
    <s v="1116L-017-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92"/>
    <s v="1116L-017-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93"/>
    <s v="1116L-017-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93"/>
    <s v="1116L-017-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94"/>
    <s v="1116L-017-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94"/>
    <s v="1116L-017-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95"/>
    <s v="1116L-017-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95"/>
    <s v="1116L-017-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96"/>
    <s v="1116L-017-096"/>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96"/>
    <s v="1116L-017-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97"/>
    <s v="1116L-017-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97"/>
    <s v="1116L-017-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98"/>
    <s v="1116L-017-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98"/>
    <s v="1116L-017-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99"/>
    <s v="1116L-017-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99"/>
    <s v="1116L-017-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00"/>
    <s v="1116L-017-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00"/>
    <s v="1116L-017-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1"/>
    <s v="1116L-017-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101"/>
    <s v="1116L-017-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02"/>
    <s v="1116L-017-102"/>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102"/>
    <s v="1116L-017-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103"/>
    <s v="1116L-017-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103"/>
    <s v="1116L-017-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04"/>
    <s v="1116L-017-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04"/>
    <s v="1116L-017-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5"/>
    <s v="1116L-017-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105"/>
    <s v="1116L-017-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06"/>
    <s v="1116L-017-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06"/>
    <s v="1116L-017-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7"/>
    <s v="1116L-017-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107"/>
    <s v="1116L-017-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08"/>
    <s v="1116L-017-108"/>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108"/>
    <s v="1116L-017-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109"/>
    <s v="1116L-017-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109"/>
    <s v="1116L-017-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10"/>
    <s v="1116L-017-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10"/>
    <s v="1116L-017-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11"/>
    <s v="1116L-017-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111"/>
    <s v="1116L-017-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11"/>
    <n v="1"/>
    <n v="17"/>
    <n v="112"/>
    <s v="1116L-017-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11"/>
    <n v="1"/>
    <n v="17"/>
    <n v="112"/>
    <s v="1116L-017-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11"/>
    <n v="1"/>
    <n v="17"/>
    <n v="113"/>
    <s v="1116L-017-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11"/>
    <n v="1"/>
    <n v="17"/>
    <n v="113"/>
    <s v="1116L-017-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23"/>
    <n v="1"/>
    <n v="17"/>
    <n v="114"/>
    <s v="1116L-017-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23"/>
    <n v="1"/>
    <n v="17"/>
    <n v="114"/>
    <s v="1116L-017-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25"/>
    <n v="1"/>
    <n v="17"/>
    <n v="115"/>
    <s v="1116L-017-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5"/>
    <n v="1"/>
    <n v="17"/>
    <n v="115"/>
    <s v="1116L-017-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7"/>
    <n v="116"/>
    <s v="1116L-017-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16"/>
    <s v="1116L-017-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17"/>
    <s v="1116L-017-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5"/>
    <n v="1"/>
    <n v="17"/>
    <n v="117"/>
    <s v="1116L-017-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7"/>
    <n v="118"/>
    <s v="1116L-017-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18"/>
    <s v="1116L-017-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19"/>
    <s v="1116L-017-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19"/>
    <s v="1116L-017-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20"/>
    <s v="1116L-017-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20"/>
    <s v="1116L-017-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21"/>
    <s v="1116L-017-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5"/>
    <n v="1"/>
    <n v="17"/>
    <n v="121"/>
    <s v="1116L-017-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7"/>
    <n v="122"/>
    <s v="1116L-017-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22"/>
    <s v="1116L-017-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23"/>
    <s v="1116L-017-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23"/>
    <s v="1116L-017-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24"/>
    <s v="1116L-017-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24"/>
    <s v="1116L-017-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25"/>
    <s v="1116L-017-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25"/>
    <s v="1116L-017-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26"/>
    <s v="1116L-017-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26"/>
    <s v="1116L-017-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27"/>
    <s v="1116L-017-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5"/>
    <n v="1"/>
    <n v="17"/>
    <n v="127"/>
    <s v="1116L-017-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7"/>
    <n v="128"/>
    <s v="1116L-017-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28"/>
    <s v="1116L-017-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29"/>
    <s v="1116L-017-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29"/>
    <s v="1116L-017-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30"/>
    <s v="1116L-017-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30"/>
    <s v="1116L-017-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31"/>
    <s v="1116L-017-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5"/>
    <n v="1"/>
    <n v="17"/>
    <n v="131"/>
    <s v="1116L-017-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3"/>
    <n v="1"/>
    <n v="17"/>
    <n v="132"/>
    <s v="1116L-017-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3"/>
    <n v="1"/>
    <n v="17"/>
    <n v="132"/>
    <s v="1116L-017-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5"/>
    <n v="1"/>
    <n v="17"/>
    <n v="133"/>
    <s v="1116L-017-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5"/>
    <n v="1"/>
    <n v="17"/>
    <n v="133"/>
    <s v="1116L-017-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3"/>
    <n v="1"/>
    <n v="17"/>
    <n v="134"/>
    <s v="1116L-017-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3"/>
    <n v="1"/>
    <n v="17"/>
    <n v="134"/>
    <s v="1116L-017-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5"/>
    <n v="1"/>
    <n v="17"/>
    <n v="135"/>
    <s v="1116L-017-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35"/>
    <s v="1116L-017-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36"/>
    <s v="1116L-017-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36"/>
    <s v="1116L-017-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37"/>
    <s v="1116L-017-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5"/>
    <n v="1"/>
    <n v="17"/>
    <n v="137"/>
    <s v="1116L-017-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7"/>
    <n v="138"/>
    <s v="1116L-017-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38"/>
    <s v="1116L-017-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39"/>
    <s v="1116L-017-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5"/>
    <n v="1"/>
    <n v="17"/>
    <n v="139"/>
    <s v="1116L-017-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7"/>
    <n v="140"/>
    <s v="1116L-017-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7"/>
    <n v="140"/>
    <s v="1116L-017-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5"/>
    <n v="1"/>
    <n v="17"/>
    <n v="141"/>
    <s v="1116L-017-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41"/>
    <s v="1116L-017-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2"/>
    <s v="1116L-017-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42"/>
    <s v="1116L-017-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43"/>
    <s v="1116L-017-143"/>
    <s v="1116UA12012"/>
    <s v="WT-01.2"/>
    <s v="South"/>
    <n v="100"/>
    <n v="180"/>
    <s v="WT-01.2, REC., SBX, TYP."/>
    <s v="Rec."/>
    <s v="SBX"/>
    <s v="UCS GL1"/>
    <n v="0.875"/>
    <n v="0.875"/>
    <n v="1.1875"/>
    <n v="0.9375"/>
    <n v="76"/>
    <s v="N/A"/>
    <s v="GL-01T"/>
    <n v="10"/>
    <s v="TO-1116GLT01-10-7050"/>
    <n v="98.25"/>
    <m/>
    <m/>
    <n v="101.875"/>
    <n v="69.508463541666671"/>
    <n v="834.1015625"/>
    <s v="RELEASED"/>
    <s v="MATCHES"/>
    <x v="129"/>
    <x v="0"/>
  </r>
  <r>
    <x v="25"/>
    <n v="1"/>
    <n v="17"/>
    <n v="143"/>
    <s v="1116L-017-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7"/>
    <n v="144"/>
    <s v="1116L-017-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44"/>
    <s v="1116L-017-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45"/>
    <s v="1116L-017-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45"/>
    <s v="1116L-017-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6"/>
    <s v="1116L-017-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46"/>
    <s v="1116L-017-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47"/>
    <s v="1116L-017-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47"/>
    <s v="1116L-017-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8"/>
    <s v="1116L-017-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48"/>
    <s v="1116L-017-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49"/>
    <s v="1116L-017-149"/>
    <s v="1116UA12012"/>
    <s v="WT-01.2"/>
    <s v="South"/>
    <n v="100"/>
    <n v="180"/>
    <s v="WT-01.2, REC., SBX, TYP."/>
    <s v="Rec."/>
    <s v="SBX"/>
    <s v="UCS GL1"/>
    <n v="0.875"/>
    <n v="0.875"/>
    <n v="1.1875"/>
    <n v="0.9375"/>
    <n v="76"/>
    <s v="N/A"/>
    <s v="GL-01T"/>
    <n v="10"/>
    <s v="TO-1116GLT01-10-7050"/>
    <n v="98.25"/>
    <m/>
    <m/>
    <n v="101.875"/>
    <n v="69.508463541666671"/>
    <n v="834.1015625"/>
    <s v="RELEASED"/>
    <s v="MATCHES"/>
    <x v="129"/>
    <x v="0"/>
  </r>
  <r>
    <x v="25"/>
    <n v="1"/>
    <n v="17"/>
    <n v="149"/>
    <s v="1116L-017-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7"/>
    <n v="150"/>
    <s v="1116L-017-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50"/>
    <s v="1116L-017-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51"/>
    <s v="1116L-017-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51"/>
    <s v="1116L-017-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52"/>
    <s v="1116L-017-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52"/>
    <s v="1116L-017-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53"/>
    <s v="1116L-017-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53"/>
    <s v="1116L-017-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54"/>
    <s v="1116L-017-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54"/>
    <s v="1116L-017-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55"/>
    <s v="1116L-017-155"/>
    <s v="1116UA12012"/>
    <s v="WT-01.2"/>
    <s v="South"/>
    <n v="100"/>
    <n v="180"/>
    <s v="WT-01.2, REC., SBX, TYP."/>
    <s v="Rec."/>
    <s v="SBX"/>
    <s v="UCS GL1"/>
    <n v="0.875"/>
    <n v="0.875"/>
    <n v="1.1875"/>
    <n v="0.9375"/>
    <n v="76"/>
    <s v="N/A"/>
    <s v="GL-01T"/>
    <n v="10"/>
    <s v="TO-1116GLT01-10-7050"/>
    <n v="98.25"/>
    <m/>
    <m/>
    <n v="101.875"/>
    <n v="69.508463541666671"/>
    <n v="834.1015625"/>
    <s v="RELEASED"/>
    <s v="MATCHES"/>
    <x v="129"/>
    <x v="0"/>
  </r>
  <r>
    <x v="25"/>
    <n v="1"/>
    <n v="17"/>
    <n v="155"/>
    <s v="1116L-017-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7"/>
    <n v="156"/>
    <s v="1116L-017-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56"/>
    <s v="1116L-017-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57"/>
    <s v="1116L-017-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57"/>
    <s v="1116L-017-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58"/>
    <s v="1116L-017-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23"/>
    <n v="1"/>
    <n v="17"/>
    <n v="158"/>
    <s v="1116L-017-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11"/>
    <n v="1"/>
    <n v="18"/>
    <n v="1"/>
    <s v="1116L-018-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8"/>
    <n v="1"/>
    <s v="1116L-018-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8"/>
    <n v="2"/>
    <s v="1116L-018-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8"/>
    <n v="2"/>
    <s v="1116L-018-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8"/>
    <n v="3"/>
    <s v="1116L-018-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8"/>
    <n v="3"/>
    <s v="1116L-018-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8"/>
    <n v="4"/>
    <s v="1116L-018-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4"/>
    <s v="1116L-018-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5"/>
    <s v="1116L-018-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7"/>
    <n v="1"/>
    <n v="18"/>
    <n v="5"/>
    <s v="1116L-018-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8"/>
    <n v="6"/>
    <s v="1116L-018-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6"/>
    <s v="1116L-018-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7"/>
    <s v="1116L-018-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7"/>
    <n v="1"/>
    <n v="18"/>
    <n v="7"/>
    <s v="1116L-018-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8"/>
    <n v="8"/>
    <s v="1116L-018-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8"/>
    <s v="1116L-018-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9"/>
    <s v="1116L-018-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9"/>
    <s v="1116L-018-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
    <s v="1116L-018-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10"/>
    <s v="1116L-018-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11"/>
    <s v="1116L-018-011"/>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11"/>
    <s v="1116L-018-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12"/>
    <s v="1116L-018-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12"/>
    <s v="1116L-018-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13"/>
    <s v="1116L-018-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13"/>
    <s v="1116L-018-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
    <s v="1116L-018-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14"/>
    <s v="1116L-018-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15"/>
    <s v="1116L-018-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15"/>
    <s v="1116L-018-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6"/>
    <s v="1116L-018-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16"/>
    <s v="1116L-018-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17"/>
    <s v="1116L-018-017"/>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17"/>
    <s v="1116L-018-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18"/>
    <s v="1116L-018-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18"/>
    <s v="1116L-018-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19"/>
    <s v="1116L-018-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19"/>
    <s v="1116L-018-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0"/>
    <s v="1116L-018-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20"/>
    <s v="1116L-018-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21"/>
    <s v="1116L-018-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21"/>
    <s v="1116L-018-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2"/>
    <s v="1116L-018-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22"/>
    <s v="1116L-018-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23"/>
    <s v="1116L-018-023"/>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23"/>
    <s v="1116L-018-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24"/>
    <s v="1116L-018-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24"/>
    <s v="1116L-018-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25"/>
    <s v="1116L-018-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25"/>
    <s v="1116L-018-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6"/>
    <s v="1116L-018-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26"/>
    <s v="1116L-018-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27"/>
    <s v="1116L-018-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27"/>
    <s v="1116L-018-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8"/>
    <s v="1116L-018-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28"/>
    <s v="1116L-018-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29"/>
    <s v="1116L-018-029"/>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29"/>
    <s v="1116L-018-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30"/>
    <s v="1116L-018-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30"/>
    <s v="1116L-018-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31"/>
    <s v="1116L-018-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31"/>
    <s v="1116L-018-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32"/>
    <s v="1116L-018-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32"/>
    <s v="1116L-018-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18"/>
    <n v="33"/>
    <s v="1116L-018-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18"/>
    <n v="33"/>
    <s v="1116L-018-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18"/>
    <n v="34"/>
    <s v="1116L-018-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18"/>
    <n v="34"/>
    <s v="1116L-018-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26"/>
    <n v="1"/>
    <n v="18"/>
    <n v="35"/>
    <s v="1116L-018-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26"/>
    <n v="1"/>
    <n v="18"/>
    <n v="35"/>
    <s v="1116L-018-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27"/>
    <n v="1"/>
    <n v="18"/>
    <n v="36"/>
    <s v="1116L-018-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7"/>
    <n v="1"/>
    <n v="18"/>
    <n v="36"/>
    <s v="1116L-018-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8"/>
    <n v="37"/>
    <s v="1116L-018-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37"/>
    <s v="1116L-018-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38"/>
    <s v="1116L-018-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7"/>
    <n v="1"/>
    <n v="18"/>
    <n v="38"/>
    <s v="1116L-018-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8"/>
    <n v="39"/>
    <s v="1116L-018-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39"/>
    <s v="1116L-018-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40"/>
    <s v="1116L-018-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40"/>
    <s v="1116L-018-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41"/>
    <s v="1116L-018-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41"/>
    <s v="1116L-018-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42"/>
    <s v="1116L-018-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7"/>
    <n v="1"/>
    <n v="18"/>
    <n v="42"/>
    <s v="1116L-018-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8"/>
    <n v="43"/>
    <s v="1116L-018-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43"/>
    <s v="1116L-018-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44"/>
    <s v="1116L-018-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44"/>
    <s v="1116L-018-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45"/>
    <s v="1116L-018-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45"/>
    <s v="1116L-018-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46"/>
    <s v="1116L-018-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46"/>
    <s v="1116L-018-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47"/>
    <s v="1116L-018-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47"/>
    <s v="1116L-018-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48"/>
    <s v="1116L-018-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7"/>
    <n v="1"/>
    <n v="18"/>
    <n v="48"/>
    <s v="1116L-018-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8"/>
    <n v="49"/>
    <s v="1116L-018-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49"/>
    <s v="1116L-018-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50"/>
    <s v="1116L-018-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50"/>
    <s v="1116L-018-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51"/>
    <s v="1116L-018-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51"/>
    <s v="1116L-018-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52"/>
    <s v="1116L-018-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52"/>
    <s v="1116L-018-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53"/>
    <s v="1116L-018-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6"/>
    <n v="1"/>
    <n v="18"/>
    <n v="53"/>
    <s v="1116L-018-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7"/>
    <n v="1"/>
    <n v="18"/>
    <n v="54"/>
    <s v="1116L-018-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7"/>
    <n v="1"/>
    <n v="18"/>
    <n v="54"/>
    <s v="1116L-018-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6"/>
    <n v="1"/>
    <n v="18"/>
    <n v="55"/>
    <s v="1116L-018-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6"/>
    <n v="1"/>
    <n v="18"/>
    <n v="55"/>
    <s v="1116L-018-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7"/>
    <n v="1"/>
    <n v="18"/>
    <n v="56"/>
    <s v="1116L-018-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7"/>
    <n v="1"/>
    <n v="18"/>
    <n v="56"/>
    <s v="1116L-018-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6"/>
    <n v="1"/>
    <n v="18"/>
    <n v="57"/>
    <s v="1116L-018-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57"/>
    <s v="1116L-018-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58"/>
    <s v="1116L-018-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7"/>
    <n v="1"/>
    <n v="18"/>
    <n v="58"/>
    <s v="1116L-018-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8"/>
    <n v="59"/>
    <s v="1116L-018-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59"/>
    <s v="1116L-018-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60"/>
    <s v="1116L-018-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7"/>
    <n v="1"/>
    <n v="18"/>
    <n v="60"/>
    <s v="1116L-018-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8"/>
    <n v="61"/>
    <s v="1116L-018-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8"/>
    <n v="61"/>
    <s v="1116L-018-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7"/>
    <n v="1"/>
    <n v="18"/>
    <n v="62"/>
    <s v="1116L-018-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62"/>
    <s v="1116L-018-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63"/>
    <s v="1116L-018-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63"/>
    <s v="1116L-018-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64"/>
    <s v="1116L-018-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7"/>
    <n v="1"/>
    <n v="18"/>
    <n v="64"/>
    <s v="1116L-018-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8"/>
    <n v="65"/>
    <s v="1116L-018-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65"/>
    <s v="1116L-018-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66"/>
    <s v="1116L-018-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66"/>
    <s v="1116L-018-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67"/>
    <s v="1116L-018-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67"/>
    <s v="1116L-018-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68"/>
    <s v="1116L-018-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68"/>
    <s v="1116L-018-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69"/>
    <s v="1116L-018-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69"/>
    <s v="1116L-018-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70"/>
    <s v="1116L-018-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7"/>
    <n v="1"/>
    <n v="18"/>
    <n v="70"/>
    <s v="1116L-018-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8"/>
    <n v="71"/>
    <s v="1116L-018-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71"/>
    <s v="1116L-018-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72"/>
    <s v="1116L-018-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72"/>
    <s v="1116L-018-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73"/>
    <s v="1116L-018-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73"/>
    <s v="1116L-018-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74"/>
    <s v="1116L-018-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74"/>
    <s v="1116L-018-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75"/>
    <s v="1116L-018-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75"/>
    <s v="1116L-018-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76"/>
    <s v="1116L-018-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7"/>
    <n v="1"/>
    <n v="18"/>
    <n v="76"/>
    <s v="1116L-018-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8"/>
    <n v="77"/>
    <s v="1116L-018-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77"/>
    <s v="1116L-018-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78"/>
    <s v="1116L-018-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78"/>
    <s v="1116L-018-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79"/>
    <s v="1116L-018-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26"/>
    <n v="1"/>
    <n v="18"/>
    <n v="79"/>
    <s v="1116L-018-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11"/>
    <n v="1"/>
    <n v="18"/>
    <n v="80"/>
    <s v="1116L-018-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8"/>
    <n v="80"/>
    <s v="1116L-018-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8"/>
    <n v="81"/>
    <s v="1116L-018-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8"/>
    <n v="81"/>
    <s v="1116L-018-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8"/>
    <n v="82"/>
    <s v="1116L-018-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8"/>
    <n v="82"/>
    <s v="1116L-018-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8"/>
    <n v="83"/>
    <s v="1116L-018-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83"/>
    <s v="1116L-018-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84"/>
    <s v="1116L-018-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7"/>
    <n v="1"/>
    <n v="18"/>
    <n v="84"/>
    <s v="1116L-018-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8"/>
    <n v="85"/>
    <s v="1116L-018-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85"/>
    <s v="1116L-018-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86"/>
    <s v="1116L-018-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7"/>
    <n v="1"/>
    <n v="18"/>
    <n v="86"/>
    <s v="1116L-018-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8"/>
    <n v="87"/>
    <s v="1116L-018-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87"/>
    <s v="1116L-018-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88"/>
    <s v="1116L-018-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88"/>
    <s v="1116L-018-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89"/>
    <s v="1116L-018-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89"/>
    <s v="1116L-018-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90"/>
    <s v="1116L-018-090"/>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90"/>
    <s v="1116L-018-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91"/>
    <s v="1116L-018-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91"/>
    <s v="1116L-018-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92"/>
    <s v="1116L-018-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92"/>
    <s v="1116L-018-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93"/>
    <s v="1116L-018-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93"/>
    <s v="1116L-018-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94"/>
    <s v="1116L-018-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94"/>
    <s v="1116L-018-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95"/>
    <s v="1116L-018-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95"/>
    <s v="1116L-018-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96"/>
    <s v="1116L-018-096"/>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96"/>
    <s v="1116L-018-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97"/>
    <s v="1116L-018-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97"/>
    <s v="1116L-018-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98"/>
    <s v="1116L-018-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98"/>
    <s v="1116L-018-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99"/>
    <s v="1116L-018-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99"/>
    <s v="1116L-018-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00"/>
    <s v="1116L-018-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00"/>
    <s v="1116L-018-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1"/>
    <s v="1116L-018-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101"/>
    <s v="1116L-018-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02"/>
    <s v="1116L-018-102"/>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102"/>
    <s v="1116L-018-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103"/>
    <s v="1116L-018-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103"/>
    <s v="1116L-018-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04"/>
    <s v="1116L-018-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04"/>
    <s v="1116L-018-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5"/>
    <s v="1116L-018-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105"/>
    <s v="1116L-018-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06"/>
    <s v="1116L-018-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06"/>
    <s v="1116L-018-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7"/>
    <s v="1116L-018-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107"/>
    <s v="1116L-018-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08"/>
    <s v="1116L-018-108"/>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108"/>
    <s v="1116L-018-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109"/>
    <s v="1116L-018-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109"/>
    <s v="1116L-018-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10"/>
    <s v="1116L-018-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10"/>
    <s v="1116L-018-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11"/>
    <s v="1116L-018-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111"/>
    <s v="1116L-018-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18"/>
    <n v="112"/>
    <s v="1116L-018-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18"/>
    <n v="112"/>
    <s v="1116L-018-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18"/>
    <n v="113"/>
    <s v="1116L-018-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18"/>
    <n v="113"/>
    <s v="1116L-018-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26"/>
    <n v="1"/>
    <n v="18"/>
    <n v="114"/>
    <s v="1116L-018-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26"/>
    <n v="1"/>
    <n v="18"/>
    <n v="114"/>
    <s v="1116L-018-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27"/>
    <n v="1"/>
    <n v="18"/>
    <n v="115"/>
    <s v="1116L-018-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7"/>
    <n v="1"/>
    <n v="18"/>
    <n v="115"/>
    <s v="1116L-018-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8"/>
    <n v="116"/>
    <s v="1116L-018-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16"/>
    <s v="1116L-018-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17"/>
    <s v="1116L-018-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7"/>
    <n v="1"/>
    <n v="18"/>
    <n v="117"/>
    <s v="1116L-018-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8"/>
    <n v="118"/>
    <s v="1116L-018-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18"/>
    <s v="1116L-018-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19"/>
    <s v="1116L-018-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19"/>
    <s v="1116L-018-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20"/>
    <s v="1116L-018-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20"/>
    <s v="1116L-018-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21"/>
    <s v="1116L-018-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7"/>
    <n v="1"/>
    <n v="18"/>
    <n v="121"/>
    <s v="1116L-018-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8"/>
    <n v="122"/>
    <s v="1116L-018-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22"/>
    <s v="1116L-018-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23"/>
    <s v="1116L-018-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23"/>
    <s v="1116L-018-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24"/>
    <s v="1116L-018-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24"/>
    <s v="1116L-018-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25"/>
    <s v="1116L-018-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25"/>
    <s v="1116L-018-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26"/>
    <s v="1116L-018-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26"/>
    <s v="1116L-018-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27"/>
    <s v="1116L-018-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7"/>
    <n v="1"/>
    <n v="18"/>
    <n v="127"/>
    <s v="1116L-018-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8"/>
    <n v="128"/>
    <s v="1116L-018-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28"/>
    <s v="1116L-018-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29"/>
    <s v="1116L-018-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29"/>
    <s v="1116L-018-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30"/>
    <s v="1116L-018-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30"/>
    <s v="1116L-018-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31"/>
    <s v="1116L-018-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7"/>
    <n v="1"/>
    <n v="18"/>
    <n v="131"/>
    <s v="1116L-018-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6"/>
    <n v="1"/>
    <n v="18"/>
    <n v="132"/>
    <s v="1116L-018-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6"/>
    <n v="1"/>
    <n v="18"/>
    <n v="132"/>
    <s v="1116L-018-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7"/>
    <n v="1"/>
    <n v="18"/>
    <n v="133"/>
    <s v="1116L-018-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7"/>
    <n v="1"/>
    <n v="18"/>
    <n v="133"/>
    <s v="1116L-018-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6"/>
    <n v="1"/>
    <n v="18"/>
    <n v="134"/>
    <s v="1116L-018-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6"/>
    <n v="1"/>
    <n v="18"/>
    <n v="134"/>
    <s v="1116L-018-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7"/>
    <n v="1"/>
    <n v="18"/>
    <n v="135"/>
    <s v="1116L-018-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35"/>
    <s v="1116L-018-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36"/>
    <s v="1116L-018-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36"/>
    <s v="1116L-018-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37"/>
    <s v="1116L-018-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7"/>
    <n v="1"/>
    <n v="18"/>
    <n v="137"/>
    <s v="1116L-018-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8"/>
    <n v="138"/>
    <s v="1116L-018-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38"/>
    <s v="1116L-018-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39"/>
    <s v="1116L-018-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7"/>
    <n v="1"/>
    <n v="18"/>
    <n v="139"/>
    <s v="1116L-018-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8"/>
    <n v="140"/>
    <s v="1116L-018-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8"/>
    <n v="140"/>
    <s v="1116L-018-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7"/>
    <n v="1"/>
    <n v="18"/>
    <n v="141"/>
    <s v="1116L-018-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41"/>
    <s v="1116L-018-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2"/>
    <s v="1116L-018-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42"/>
    <s v="1116L-018-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43"/>
    <s v="1116L-018-143"/>
    <s v="1116UA12012"/>
    <s v="WT-01.2"/>
    <s v="South"/>
    <n v="100"/>
    <n v="180"/>
    <s v="WT-01.2, REC., SBX, TYP."/>
    <s v="Rec."/>
    <s v="SBX"/>
    <s v="UCS GL1"/>
    <n v="0.875"/>
    <n v="0.875"/>
    <n v="1.1875"/>
    <n v="0.9375"/>
    <n v="76"/>
    <s v="N/A"/>
    <s v="GL-01T"/>
    <n v="10"/>
    <s v="TO-1116GLT01-10-7050"/>
    <n v="98.25"/>
    <m/>
    <m/>
    <n v="101.875"/>
    <n v="69.508463541666671"/>
    <n v="834.1015625"/>
    <s v="RELEASED"/>
    <s v="MATCHES"/>
    <x v="129"/>
    <x v="0"/>
  </r>
  <r>
    <x v="27"/>
    <n v="1"/>
    <n v="18"/>
    <n v="143"/>
    <s v="1116L-018-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8"/>
    <n v="144"/>
    <s v="1116L-018-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44"/>
    <s v="1116L-018-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45"/>
    <s v="1116L-018-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45"/>
    <s v="1116L-018-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6"/>
    <s v="1116L-018-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46"/>
    <s v="1116L-018-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47"/>
    <s v="1116L-018-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47"/>
    <s v="1116L-018-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8"/>
    <s v="1116L-018-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48"/>
    <s v="1116L-018-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49"/>
    <s v="1116L-018-149"/>
    <s v="1116UA12012"/>
    <s v="WT-01.2"/>
    <s v="South"/>
    <n v="100"/>
    <n v="180"/>
    <s v="WT-01.2, REC., SBX, TYP."/>
    <s v="Rec."/>
    <s v="SBX"/>
    <s v="UCS GL1"/>
    <n v="0.875"/>
    <n v="0.875"/>
    <n v="1.1875"/>
    <n v="0.9375"/>
    <n v="76"/>
    <s v="N/A"/>
    <s v="GL-01T"/>
    <n v="10"/>
    <s v="TO-1116GLT01-10-7050"/>
    <n v="98.25"/>
    <m/>
    <m/>
    <n v="101.875"/>
    <n v="69.508463541666671"/>
    <n v="834.1015625"/>
    <s v="RELEASED"/>
    <s v="MATCHES"/>
    <x v="129"/>
    <x v="0"/>
  </r>
  <r>
    <x v="27"/>
    <n v="1"/>
    <n v="18"/>
    <n v="149"/>
    <s v="1116L-018-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8"/>
    <n v="150"/>
    <s v="1116L-018-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50"/>
    <s v="1116L-018-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51"/>
    <s v="1116L-018-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51"/>
    <s v="1116L-018-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52"/>
    <s v="1116L-018-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52"/>
    <s v="1116L-018-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53"/>
    <s v="1116L-018-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53"/>
    <s v="1116L-018-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54"/>
    <s v="1116L-018-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54"/>
    <s v="1116L-018-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55"/>
    <s v="1116L-018-155"/>
    <s v="1116UA12012"/>
    <s v="WT-01.2"/>
    <s v="South"/>
    <n v="100"/>
    <n v="180"/>
    <s v="WT-01.2, REC., SBX, TYP."/>
    <s v="Rec."/>
    <s v="SBX"/>
    <s v="UCS GL1"/>
    <n v="0.875"/>
    <n v="0.875"/>
    <n v="1.1875"/>
    <n v="0.9375"/>
    <n v="76"/>
    <s v="N/A"/>
    <s v="GL-01T"/>
    <n v="10"/>
    <s v="TO-1116GLT01-10-7050"/>
    <n v="98.25"/>
    <m/>
    <m/>
    <n v="101.875"/>
    <n v="69.508463541666671"/>
    <n v="834.1015625"/>
    <s v="RELEASED"/>
    <s v="MATCHES"/>
    <x v="129"/>
    <x v="0"/>
  </r>
  <r>
    <x v="27"/>
    <n v="1"/>
    <n v="18"/>
    <n v="155"/>
    <s v="1116L-018-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8"/>
    <n v="156"/>
    <s v="1116L-018-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56"/>
    <s v="1116L-018-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57"/>
    <s v="1116L-018-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57"/>
    <s v="1116L-018-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58"/>
    <s v="1116L-018-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26"/>
    <n v="1"/>
    <n v="18"/>
    <n v="158"/>
    <s v="1116L-018-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28"/>
    <n v="1"/>
    <n v="19"/>
    <n v="1"/>
    <s v="1116L-019-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19"/>
    <n v="1"/>
    <s v="1116L-019-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19"/>
    <n v="2"/>
    <s v="1116L-019-002"/>
    <s v="1116UA33014"/>
    <s v="WT-03.3"/>
    <s v="Southwest"/>
    <n v="90.508499999999998"/>
    <n v="180"/>
    <s v="WT-03.3, CURVED, VISION, HEAVY, HEAVY,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19"/>
    <n v="2"/>
    <s v="1116L-019-002"/>
    <s v="1116UA33014"/>
    <s v="WT-03.3"/>
    <s v="Southwest"/>
    <n v="90.508499999999998"/>
    <n v="180"/>
    <s v="WT-03.3, CURVED, VISION, HEAVY, HEAVY,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19"/>
    <n v="3"/>
    <s v="1116L-019-003"/>
    <s v="1116UA33006"/>
    <s v="WT-03.3"/>
    <s v="Southwest"/>
    <n v="90.522000000000006"/>
    <n v="180"/>
    <s v="WT-03.3, CURVED, VISION, HEAVY,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19"/>
    <n v="3"/>
    <s v="1116L-019-003"/>
    <s v="1116UA33006"/>
    <s v="WT-03.3"/>
    <s v="Southwest"/>
    <n v="90.522000000000006"/>
    <n v="180"/>
    <s v="WT-03.3, CURVED, VISION, HEAVY,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9"/>
    <n v="4"/>
    <s v="1116L-019-00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6"/>
    <n v="1"/>
    <n v="19"/>
    <n v="4"/>
    <s v="1116L-019-00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5"/>
    <s v="1116L-019-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9"/>
    <n v="1"/>
    <n v="19"/>
    <n v="5"/>
    <s v="1116L-019-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9"/>
    <n v="6"/>
    <s v="1116L-019-006"/>
    <s v="1116UA21039"/>
    <s v="WT-02.1"/>
    <s v="West"/>
    <n v="36"/>
    <n v="180"/>
    <s v="WT-02.1, REC., SBX-L, ISA-2X"/>
    <s v="Rec."/>
    <s v="SBX-L"/>
    <s v="UCS GL1"/>
    <n v="0.875"/>
    <n v="0.875"/>
    <n v="1.1875"/>
    <n v="0.9375"/>
    <n v="76"/>
    <s v="N/A"/>
    <s v="GL-07T"/>
    <n v="10"/>
    <s v="TO-1116GLT07-10-2423"/>
    <n v="34.25"/>
    <m/>
    <m/>
    <n v="101.875"/>
    <n v="24.230685763888889"/>
    <n v="290.76822916666669"/>
    <s v="RELEASED"/>
    <s v="MATCHES"/>
    <x v="123"/>
    <x v="0"/>
  </r>
  <r>
    <x v="26"/>
    <n v="1"/>
    <n v="19"/>
    <n v="6"/>
    <s v="1116L-019-006"/>
    <s v="1116UA21039"/>
    <s v="WT-02.1"/>
    <s v="West"/>
    <n v="36"/>
    <n v="180"/>
    <s v="WT-02.1, REC., SBX-L, ISA-2X"/>
    <s v="Rec."/>
    <s v="SBX-L"/>
    <s v="UCS GL2"/>
    <n v="0.875"/>
    <n v="0.875"/>
    <n v="0.9375"/>
    <n v="1.1875"/>
    <n v="104"/>
    <n v="2.2000000000000002"/>
    <s v="GL-02Z"/>
    <n v="10"/>
    <s v="TO-1116GLZ02-10-1857"/>
    <n v="34.25"/>
    <m/>
    <m/>
    <n v="73.875"/>
    <n v="17.570963541666668"/>
    <n v="210.8515625"/>
    <s v="RELEASED"/>
    <s v="MATCHES"/>
    <x v="108"/>
    <x v="0"/>
  </r>
  <r>
    <x v="29"/>
    <n v="1"/>
    <n v="19"/>
    <n v="7"/>
    <s v="1116L-019-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9"/>
    <n v="1"/>
    <n v="19"/>
    <n v="7"/>
    <s v="1116L-019-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9"/>
    <n v="8"/>
    <s v="1116L-019-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9"/>
    <n v="8"/>
    <s v="1116L-019-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9"/>
    <n v="1"/>
    <n v="19"/>
    <n v="9"/>
    <s v="1116L-019-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9"/>
    <s v="1116L-019-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
    <s v="1116L-019-01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10"/>
    <s v="1116L-019-01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11"/>
    <s v="1116L-019-011"/>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11"/>
    <s v="1116L-019-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12"/>
    <s v="1116L-019-01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6"/>
    <n v="1"/>
    <n v="19"/>
    <n v="12"/>
    <s v="1116L-019-01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13"/>
    <s v="1116L-019-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13"/>
    <s v="1116L-019-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
    <s v="1116L-019-01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6"/>
    <n v="1"/>
    <n v="19"/>
    <n v="14"/>
    <s v="1116L-019-01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15"/>
    <s v="1116L-019-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15"/>
    <s v="1116L-019-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6"/>
    <s v="1116L-019-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9"/>
    <n v="16"/>
    <s v="1116L-019-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9"/>
    <n v="1"/>
    <n v="19"/>
    <n v="17"/>
    <s v="1116L-019-017"/>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17"/>
    <s v="1116L-019-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18"/>
    <s v="1116L-019-018"/>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18"/>
    <s v="1116L-019-018"/>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19"/>
    <s v="1116L-019-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19"/>
    <s v="1116L-019-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0"/>
    <s v="1116L-019-02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6"/>
    <n v="1"/>
    <n v="19"/>
    <n v="20"/>
    <s v="1116L-019-02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21"/>
    <s v="1116L-019-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21"/>
    <s v="1116L-019-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2"/>
    <s v="1116L-019-02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22"/>
    <s v="1116L-019-02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23"/>
    <s v="1116L-019-023"/>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23"/>
    <s v="1116L-019-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24"/>
    <s v="1116L-019-02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6"/>
    <n v="1"/>
    <n v="19"/>
    <n v="24"/>
    <s v="1116L-019-02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25"/>
    <s v="1116L-019-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25"/>
    <s v="1116L-019-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6"/>
    <s v="1116L-019-026"/>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6"/>
    <n v="1"/>
    <n v="19"/>
    <n v="26"/>
    <s v="1116L-019-026"/>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27"/>
    <s v="1116L-019-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27"/>
    <s v="1116L-019-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8"/>
    <s v="1116L-019-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9"/>
    <n v="28"/>
    <s v="1116L-019-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9"/>
    <n v="1"/>
    <n v="19"/>
    <n v="29"/>
    <s v="1116L-019-029"/>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29"/>
    <s v="1116L-019-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30"/>
    <s v="1116L-019-03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30"/>
    <s v="1116L-019-03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31"/>
    <s v="1116L-019-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31"/>
    <s v="1116L-019-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32"/>
    <s v="1116L-019-03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6"/>
    <n v="1"/>
    <n v="19"/>
    <n v="32"/>
    <s v="1116L-019-03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8"/>
    <n v="1"/>
    <n v="19"/>
    <n v="33"/>
    <s v="1116L-019-033"/>
    <s v="1116UA33018"/>
    <s v="WT-03.3"/>
    <s v="Northwest"/>
    <n v="81.531999999999996"/>
    <n v="180"/>
    <s v="WT-03.3, CURVED, VISION, ISA-R, TOP LIGHTING"/>
    <s v="Curved"/>
    <s v="Vision"/>
    <s v="UCS GL1"/>
    <n v="0.87514999999999998"/>
    <n v="0.93115000000000003"/>
    <n v="1.1875"/>
    <n v="0.9375"/>
    <n v="76"/>
    <s v="N/A"/>
    <s v="GL-04Z"/>
    <n v="30"/>
    <s v="TO-1116GLZ04-30-5640"/>
    <m/>
    <n v="79.725700000000003"/>
    <n v="138"/>
    <n v="101.875"/>
    <n v="56.403164496527779"/>
    <n v="676.83797395833335"/>
    <s v="RELEASED"/>
    <s v="MATCHES"/>
    <x v="133"/>
    <x v="0"/>
  </r>
  <r>
    <x v="28"/>
    <n v="1"/>
    <n v="19"/>
    <n v="33"/>
    <s v="1116L-019-033"/>
    <s v="1116UA33018"/>
    <s v="WT-03.3"/>
    <s v="Northwest"/>
    <n v="81.531999999999996"/>
    <n v="180"/>
    <s v="WT-03.3, CURVED, VISION, ISA-R,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28"/>
    <n v="1"/>
    <n v="19"/>
    <n v="34"/>
    <s v="1116L-019-034"/>
    <s v="1116UA33019"/>
    <s v="WT-03.3"/>
    <s v="Northwest"/>
    <n v="81.571700000000007"/>
    <n v="180"/>
    <s v="WT-03.3, CURVED, VISION, HEAVY, ISA-L, TOP LIGHTING"/>
    <s v="Curved"/>
    <s v="Vision"/>
    <s v="UCS GL1"/>
    <n v="0.89685000000000004"/>
    <n v="0.94915000000000005"/>
    <n v="1.1875"/>
    <n v="0.9375"/>
    <n v="76"/>
    <s v="N/A"/>
    <s v="GL-04Z"/>
    <n v="30"/>
    <s v="TO-1116GLZ04-30-5640"/>
    <m/>
    <n v="79.725700000000003"/>
    <n v="138"/>
    <n v="101.875"/>
    <n v="56.403164496527779"/>
    <n v="676.83797395833335"/>
    <s v="RELEASED"/>
    <s v="MATCHES"/>
    <x v="133"/>
    <x v="0"/>
  </r>
  <r>
    <x v="28"/>
    <n v="1"/>
    <n v="19"/>
    <n v="34"/>
    <s v="1116L-019-034"/>
    <s v="1116UA33019"/>
    <s v="WT-03.3"/>
    <s v="Northwest"/>
    <n v="81.571700000000007"/>
    <n v="180"/>
    <s v="WT-03.3, CURVED, VISION, HEAVY, ISA-L,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26"/>
    <n v="1"/>
    <n v="19"/>
    <n v="35"/>
    <s v="1116L-019-035"/>
    <s v="1116UA21044"/>
    <s v="WT-02.1"/>
    <s v="Northwest"/>
    <n v="36.5"/>
    <n v="180"/>
    <s v="WT-02.1, REC., SBX-L, HEAVY, ISA-L"/>
    <s v="Rec."/>
    <s v="SBX-L"/>
    <s v="UCS GL1"/>
    <n v="0.875"/>
    <n v="0.875"/>
    <n v="1.1875"/>
    <n v="0.9375"/>
    <n v="76"/>
    <s v="N/A"/>
    <s v="GL-07T"/>
    <n v="10"/>
    <s v="TO-1116GLT07-10-2558"/>
    <n v="34.75"/>
    <m/>
    <m/>
    <n v="101.875"/>
    <n v="24.584418402777779"/>
    <n v="295.01302083333337"/>
    <s v="RELEASED"/>
    <s v="MATCHES"/>
    <x v="126"/>
    <x v="0"/>
  </r>
  <r>
    <x v="26"/>
    <n v="1"/>
    <n v="19"/>
    <n v="35"/>
    <s v="1116L-019-035"/>
    <s v="1116UA21044"/>
    <s v="WT-02.1"/>
    <s v="Northwest"/>
    <n v="36.5"/>
    <n v="180"/>
    <s v="WT-02.1, REC., SBX-L, HEAVY, ISA-L"/>
    <s v="Rec."/>
    <s v="SBX-L"/>
    <s v="UCS GL2"/>
    <n v="0.875"/>
    <n v="0.875"/>
    <n v="0.9375"/>
    <n v="1.1875"/>
    <n v="104"/>
    <n v="2.2000000000000002"/>
    <s v="GL-02Z"/>
    <n v="10"/>
    <s v="TO-1116GLZ02-10-1882"/>
    <n v="34.75"/>
    <m/>
    <m/>
    <n v="73.875"/>
    <n v="17.827473958333332"/>
    <n v="213.9296875"/>
    <s v="RELEASED"/>
    <s v="MATCHES"/>
    <x v="113"/>
    <x v="0"/>
  </r>
  <r>
    <x v="29"/>
    <n v="1"/>
    <n v="19"/>
    <n v="36"/>
    <s v="1116L-019-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9"/>
    <n v="1"/>
    <n v="19"/>
    <n v="36"/>
    <s v="1116L-019-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9"/>
    <n v="37"/>
    <s v="1116L-019-03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6"/>
    <n v="1"/>
    <n v="19"/>
    <n v="37"/>
    <s v="1116L-019-03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38"/>
    <s v="1116L-019-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9"/>
    <n v="1"/>
    <n v="19"/>
    <n v="38"/>
    <s v="1116L-019-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9"/>
    <n v="39"/>
    <s v="1116L-019-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9"/>
    <n v="39"/>
    <s v="1116L-019-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9"/>
    <n v="1"/>
    <n v="19"/>
    <n v="40"/>
    <s v="1116L-019-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40"/>
    <s v="1116L-019-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41"/>
    <s v="1116L-019-04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6"/>
    <n v="1"/>
    <n v="19"/>
    <n v="41"/>
    <s v="1116L-019-04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42"/>
    <s v="1116L-019-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9"/>
    <n v="1"/>
    <n v="19"/>
    <n v="42"/>
    <s v="1116L-019-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9"/>
    <n v="43"/>
    <s v="1116L-019-043"/>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6"/>
    <n v="1"/>
    <n v="19"/>
    <n v="43"/>
    <s v="1116L-019-043"/>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44"/>
    <s v="1116L-019-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44"/>
    <s v="1116L-019-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45"/>
    <s v="1116L-019-045"/>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6"/>
    <n v="1"/>
    <n v="19"/>
    <n v="45"/>
    <s v="1116L-019-045"/>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46"/>
    <s v="1116L-019-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46"/>
    <s v="1116L-019-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47"/>
    <s v="1116L-019-04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6"/>
    <n v="1"/>
    <n v="19"/>
    <n v="47"/>
    <s v="1116L-019-04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48"/>
    <s v="1116L-019-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9"/>
    <n v="1"/>
    <n v="19"/>
    <n v="48"/>
    <s v="1116L-019-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9"/>
    <n v="49"/>
    <s v="1116L-019-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9"/>
    <n v="49"/>
    <s v="1116L-019-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9"/>
    <n v="1"/>
    <n v="19"/>
    <n v="50"/>
    <s v="1116L-019-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50"/>
    <s v="1116L-019-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51"/>
    <s v="1116L-019-05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6"/>
    <n v="1"/>
    <n v="19"/>
    <n v="51"/>
    <s v="1116L-019-05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52"/>
    <s v="1116L-019-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52"/>
    <s v="1116L-019-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53"/>
    <s v="1116L-019-053"/>
    <s v="1116UA21046"/>
    <s v="WT-02.1"/>
    <s v="Northwest"/>
    <n v="36"/>
    <n v="180"/>
    <s v="WT-02.1, REC., SBX-R, WWT ADJ - L, ISA-R"/>
    <s v="Rec."/>
    <s v="SBX-R"/>
    <s v="UCS GL1"/>
    <n v="0.875"/>
    <n v="0.875"/>
    <n v="1.1875"/>
    <n v="0.9375"/>
    <n v="76"/>
    <s v="N/A"/>
    <s v="GL-07T"/>
    <n v="10"/>
    <s v="TO-1116GLT07-10-2423"/>
    <n v="34.25"/>
    <m/>
    <m/>
    <n v="101.875"/>
    <n v="24.230685763888889"/>
    <n v="290.76822916666669"/>
    <s v="RELEASED"/>
    <s v="MATCHES"/>
    <x v="123"/>
    <x v="0"/>
  </r>
  <r>
    <x v="26"/>
    <n v="1"/>
    <n v="19"/>
    <n v="53"/>
    <s v="1116L-019-053"/>
    <s v="1116UA21046"/>
    <s v="WT-02.1"/>
    <s v="Northwest"/>
    <n v="36"/>
    <n v="180"/>
    <s v="WT-02.1, REC., SBX-R, WWT ADJ - L, ISA-R"/>
    <s v="Rec."/>
    <s v="SBX-R"/>
    <s v="UCS GL2"/>
    <n v="0.875"/>
    <n v="0.875"/>
    <n v="0.9375"/>
    <n v="1.1875"/>
    <n v="104"/>
    <n v="2.2000000000000002"/>
    <s v="GL-02Z"/>
    <n v="10"/>
    <s v="TO-1116GLZ02-10-1857"/>
    <n v="34.25"/>
    <m/>
    <m/>
    <n v="73.875"/>
    <n v="17.570963541666668"/>
    <n v="210.8515625"/>
    <s v="RELEASED"/>
    <s v="MATCHES"/>
    <x v="108"/>
    <x v="0"/>
  </r>
  <r>
    <x v="29"/>
    <n v="1"/>
    <n v="19"/>
    <n v="54"/>
    <s v="1116L-019-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9"/>
    <n v="1"/>
    <n v="19"/>
    <n v="54"/>
    <s v="1116L-019-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6"/>
    <n v="1"/>
    <n v="19"/>
    <n v="55"/>
    <s v="1116L-019-055"/>
    <s v="1116UA21047"/>
    <s v="WT-02.1"/>
    <s v="Northwest"/>
    <n v="36"/>
    <n v="180"/>
    <s v="WT-02.1, REC., SBX-L, WWT ADJ - L, ISA-L"/>
    <s v="Rec."/>
    <s v="SBX-L"/>
    <s v="UCS GL1"/>
    <n v="0.875"/>
    <n v="0.875"/>
    <n v="1.1875"/>
    <n v="0.9375"/>
    <n v="76"/>
    <s v="N/A"/>
    <s v="GL-07T"/>
    <n v="10"/>
    <s v="TO-1116GLT07-10-2423"/>
    <n v="34.25"/>
    <m/>
    <m/>
    <n v="101.875"/>
    <n v="24.230685763888889"/>
    <n v="290.76822916666669"/>
    <s v="RELEASED"/>
    <s v="MATCHES"/>
    <x v="123"/>
    <x v="0"/>
  </r>
  <r>
    <x v="26"/>
    <n v="1"/>
    <n v="19"/>
    <n v="55"/>
    <s v="1116L-019-055"/>
    <s v="1116UA21047"/>
    <s v="WT-02.1"/>
    <s v="Northwest"/>
    <n v="36"/>
    <n v="180"/>
    <s v="WT-02.1, REC., SBX-L, WWT ADJ - L, ISA-L"/>
    <s v="Rec."/>
    <s v="SBX-L"/>
    <s v="UCS GL2"/>
    <n v="0.875"/>
    <n v="0.875"/>
    <n v="0.9375"/>
    <n v="1.1875"/>
    <n v="104"/>
    <n v="2.2000000000000002"/>
    <s v="GL-02Z"/>
    <n v="10"/>
    <s v="TO-1116GLZ02-10-1857"/>
    <n v="34.25"/>
    <m/>
    <m/>
    <n v="73.875"/>
    <n v="17.570963541666668"/>
    <n v="210.8515625"/>
    <s v="RELEASED"/>
    <s v="MATCHES"/>
    <x v="108"/>
    <x v="0"/>
  </r>
  <r>
    <x v="29"/>
    <n v="1"/>
    <n v="19"/>
    <n v="56"/>
    <s v="1116L-019-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9"/>
    <n v="1"/>
    <n v="19"/>
    <n v="56"/>
    <s v="1116L-019-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6"/>
    <n v="1"/>
    <n v="19"/>
    <n v="57"/>
    <s v="1116L-019-05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6"/>
    <n v="1"/>
    <n v="19"/>
    <n v="57"/>
    <s v="1116L-019-05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58"/>
    <s v="1116L-019-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9"/>
    <n v="1"/>
    <n v="19"/>
    <n v="58"/>
    <s v="1116L-019-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9"/>
    <n v="59"/>
    <s v="1116L-019-059"/>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6"/>
    <n v="1"/>
    <n v="19"/>
    <n v="59"/>
    <s v="1116L-019-059"/>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60"/>
    <s v="1116L-019-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9"/>
    <n v="1"/>
    <n v="19"/>
    <n v="60"/>
    <s v="1116L-019-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9"/>
    <n v="61"/>
    <s v="1116L-019-061"/>
    <s v="1116UA35007"/>
    <s v="WT-03.5"/>
    <s v="Northwe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9"/>
    <n v="61"/>
    <s v="1116L-019-061"/>
    <s v="1116UA35007"/>
    <s v="WT-03.5"/>
    <s v="Northwe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9"/>
    <n v="1"/>
    <n v="19"/>
    <n v="62"/>
    <s v="1116L-019-062"/>
    <s v="1116UA11015"/>
    <s v="WT-01.1"/>
    <s v="North "/>
    <n v="100"/>
    <n v="180"/>
    <s v="WT-01.1, REC., VISION, ISA-R, ACOUSTIC GL"/>
    <s v="Rec."/>
    <s v="Vision"/>
    <s v="UCS GL1"/>
    <n v="0.875"/>
    <n v="0.875"/>
    <n v="1.1875"/>
    <n v="0.9375"/>
    <n v="76"/>
    <s v="N/A"/>
    <s v="GL-06Z"/>
    <n v="10"/>
    <s v="TO-1116GLZ06-10-7050"/>
    <n v="98.25"/>
    <m/>
    <m/>
    <n v="101.875"/>
    <n v="69.508463541666671"/>
    <n v="834.1015625"/>
    <s v="RELEASED"/>
    <s v="MATCHES"/>
    <x v="132"/>
    <x v="0"/>
  </r>
  <r>
    <x v="29"/>
    <n v="1"/>
    <n v="19"/>
    <n v="62"/>
    <s v="1116L-019-062"/>
    <s v="1116UA11015"/>
    <s v="WT-01.1"/>
    <s v="North "/>
    <n v="100"/>
    <n v="180"/>
    <s v="WT-01.1, REC., VISION, ISA-R, ACOUSTIC GL"/>
    <s v="Rec."/>
    <s v="Vision"/>
    <s v="UCS GL2"/>
    <n v="0.875"/>
    <n v="0.875"/>
    <n v="0.9375"/>
    <n v="1.1875"/>
    <n v="104"/>
    <n v="2.2000000000000002"/>
    <s v="GL-02Z"/>
    <n v="10"/>
    <s v="TO-1116GLZ02-10-5040"/>
    <n v="98.25"/>
    <m/>
    <m/>
    <n v="73.875"/>
    <n v="50.404296875"/>
    <n v="604.8515625"/>
    <s v="RELEASED"/>
    <s v="MATCHES"/>
    <x v="114"/>
    <x v="0"/>
  </r>
  <r>
    <x v="26"/>
    <n v="1"/>
    <n v="19"/>
    <n v="63"/>
    <s v="1116L-019-063"/>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9"/>
    <n v="63"/>
    <s v="1116L-019-063"/>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29"/>
    <n v="1"/>
    <n v="19"/>
    <n v="64"/>
    <s v="1116L-019-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9"/>
    <n v="1"/>
    <n v="19"/>
    <n v="64"/>
    <s v="1116L-019-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9"/>
    <n v="65"/>
    <s v="1116L-019-065"/>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9"/>
    <n v="65"/>
    <s v="1116L-019-065"/>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29"/>
    <n v="1"/>
    <n v="19"/>
    <n v="66"/>
    <s v="1116L-019-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66"/>
    <s v="1116L-019-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67"/>
    <s v="1116L-019-06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6"/>
    <n v="1"/>
    <n v="19"/>
    <n v="67"/>
    <s v="1116L-019-06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9"/>
    <n v="1"/>
    <n v="19"/>
    <n v="68"/>
    <s v="1116L-019-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68"/>
    <s v="1116L-019-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69"/>
    <s v="1116L-019-069"/>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6"/>
    <n v="1"/>
    <n v="19"/>
    <n v="69"/>
    <s v="1116L-019-069"/>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9"/>
    <n v="1"/>
    <n v="19"/>
    <n v="70"/>
    <s v="1116L-019-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9"/>
    <n v="1"/>
    <n v="19"/>
    <n v="70"/>
    <s v="1116L-019-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9"/>
    <n v="71"/>
    <s v="1116L-019-071"/>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6"/>
    <n v="1"/>
    <n v="19"/>
    <n v="71"/>
    <s v="1116L-019-071"/>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9"/>
    <n v="1"/>
    <n v="19"/>
    <n v="72"/>
    <s v="1116L-019-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72"/>
    <s v="1116L-019-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73"/>
    <s v="1116L-019-073"/>
    <s v="1116UA21038"/>
    <s v="WT-02.1"/>
    <s v="North "/>
    <n v="36"/>
    <n v="180"/>
    <s v="WT-02.1, REC., SBX-R, ISA-L"/>
    <s v="Rec."/>
    <s v="SBX-R"/>
    <s v="UCS GL1"/>
    <n v="0.875"/>
    <n v="0.875"/>
    <n v="1.1875"/>
    <n v="0.9375"/>
    <n v="76"/>
    <s v="N/A"/>
    <s v="GL-07T"/>
    <n v="10"/>
    <s v="TO-1116GLT07-10-2423"/>
    <n v="34.25"/>
    <m/>
    <m/>
    <n v="101.875"/>
    <n v="24.230685763888889"/>
    <n v="290.76822916666669"/>
    <s v="RELEASED"/>
    <s v="MATCHES"/>
    <x v="123"/>
    <x v="0"/>
  </r>
  <r>
    <x v="26"/>
    <n v="1"/>
    <n v="19"/>
    <n v="73"/>
    <s v="1116L-019-073"/>
    <s v="1116UA21038"/>
    <s v="WT-02.1"/>
    <s v="North "/>
    <n v="36"/>
    <n v="180"/>
    <s v="WT-02.1, REC., SBX-R, ISA-L"/>
    <s v="Rec."/>
    <s v="SBX-R"/>
    <s v="UCS GL2"/>
    <n v="0.875"/>
    <n v="0.875"/>
    <n v="0.9375"/>
    <n v="1.1875"/>
    <n v="104"/>
    <n v="2.2000000000000002"/>
    <s v="GL-02Z"/>
    <n v="10"/>
    <s v="TO-1116GLZ02-10-1857"/>
    <n v="34.25"/>
    <m/>
    <m/>
    <n v="73.875"/>
    <n v="17.570963541666668"/>
    <n v="210.8515625"/>
    <s v="RELEASED"/>
    <s v="MATCHES"/>
    <x v="108"/>
    <x v="0"/>
  </r>
  <r>
    <x v="29"/>
    <n v="1"/>
    <n v="19"/>
    <n v="74"/>
    <s v="1116L-019-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74"/>
    <s v="1116L-019-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75"/>
    <s v="1116L-019-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9"/>
    <n v="75"/>
    <s v="1116L-019-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9"/>
    <n v="1"/>
    <n v="19"/>
    <n v="76"/>
    <s v="1116L-019-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9"/>
    <n v="1"/>
    <n v="19"/>
    <n v="76"/>
    <s v="1116L-019-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9"/>
    <n v="77"/>
    <s v="1116L-019-07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6"/>
    <n v="1"/>
    <n v="19"/>
    <n v="77"/>
    <s v="1116L-019-07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9"/>
    <n v="1"/>
    <n v="19"/>
    <n v="78"/>
    <s v="1116L-019-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78"/>
    <s v="1116L-019-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79"/>
    <s v="1116L-019-079"/>
    <s v="1116UA21048"/>
    <s v="WT-02.1"/>
    <s v="North "/>
    <n v="36.125"/>
    <n v="180"/>
    <s v="WT-02.1, REC., SBX-L, HEAVY, ISA-R"/>
    <s v="Rec."/>
    <s v="SBX-L"/>
    <s v="UCS GL1"/>
    <n v="1"/>
    <n v="0.875"/>
    <n v="1.1875"/>
    <n v="0.9375"/>
    <n v="76"/>
    <s v="N/A"/>
    <s v="GL-07T"/>
    <n v="10"/>
    <s v="TO-1116GLT07-10-2423"/>
    <n v="34.25"/>
    <m/>
    <m/>
    <n v="101.875"/>
    <n v="24.230685763888889"/>
    <n v="290.76822916666669"/>
    <s v="RELEASED"/>
    <s v="MATCHES"/>
    <x v="123"/>
    <x v="0"/>
  </r>
  <r>
    <x v="26"/>
    <n v="1"/>
    <n v="19"/>
    <n v="79"/>
    <s v="1116L-019-079"/>
    <s v="1116UA21048"/>
    <s v="WT-02.1"/>
    <s v="North "/>
    <n v="36.125"/>
    <n v="180"/>
    <s v="WT-02.1, REC., SBX-L, HEAVY, ISA-R"/>
    <s v="Rec."/>
    <s v="SBX-L"/>
    <s v="UCS GL2"/>
    <n v="1"/>
    <n v="0.875"/>
    <n v="0.9375"/>
    <n v="1.1875"/>
    <n v="104"/>
    <n v="2.2000000000000002"/>
    <s v="GL-02Z"/>
    <n v="10"/>
    <s v="TO-1116GLZ02-10-1857"/>
    <n v="34.25"/>
    <m/>
    <m/>
    <n v="73.875"/>
    <n v="17.570963541666668"/>
    <n v="210.8515625"/>
    <s v="RELEASED"/>
    <s v="MATCHES"/>
    <x v="108"/>
    <x v="0"/>
  </r>
  <r>
    <x v="28"/>
    <n v="1"/>
    <n v="19"/>
    <n v="80"/>
    <s v="1116L-019-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19"/>
    <n v="80"/>
    <s v="1116L-019-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19"/>
    <n v="81"/>
    <s v="1116L-019-081"/>
    <s v="1116UA33011"/>
    <s v="WT-03.3"/>
    <s v="Northea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19"/>
    <n v="81"/>
    <s v="1116L-019-081"/>
    <s v="1116UA33011"/>
    <s v="WT-03.3"/>
    <s v="Northea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19"/>
    <n v="82"/>
    <s v="1116L-019-082"/>
    <s v="1116UA33011"/>
    <s v="WT-03.3"/>
    <s v="Northea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19"/>
    <n v="82"/>
    <s v="1116L-019-082"/>
    <s v="1116UA33011"/>
    <s v="WT-03.3"/>
    <s v="Northea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9"/>
    <n v="83"/>
    <s v="1116L-019-08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83"/>
    <s v="1116L-019-08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84"/>
    <s v="1116L-019-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9"/>
    <n v="1"/>
    <n v="19"/>
    <n v="84"/>
    <s v="1116L-019-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9"/>
    <n v="85"/>
    <s v="1116L-019-08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85"/>
    <s v="1116L-019-08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86"/>
    <s v="1116L-019-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9"/>
    <n v="1"/>
    <n v="19"/>
    <n v="86"/>
    <s v="1116L-019-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9"/>
    <n v="87"/>
    <s v="1116L-019-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9"/>
    <n v="87"/>
    <s v="1116L-019-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9"/>
    <n v="1"/>
    <n v="19"/>
    <n v="88"/>
    <s v="1116L-019-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88"/>
    <s v="1116L-019-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89"/>
    <s v="1116L-019-08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89"/>
    <s v="1116L-019-08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90"/>
    <s v="1116L-019-090"/>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90"/>
    <s v="1116L-019-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91"/>
    <s v="1116L-019-09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6"/>
    <n v="1"/>
    <n v="19"/>
    <n v="91"/>
    <s v="1116L-019-09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92"/>
    <s v="1116L-019-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92"/>
    <s v="1116L-019-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93"/>
    <s v="1116L-019-09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6"/>
    <n v="1"/>
    <n v="19"/>
    <n v="93"/>
    <s v="1116L-019-09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94"/>
    <s v="1116L-019-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94"/>
    <s v="1116L-019-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95"/>
    <s v="1116L-019-095"/>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95"/>
    <s v="1116L-019-095"/>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96"/>
    <s v="1116L-019-096"/>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96"/>
    <s v="1116L-019-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97"/>
    <s v="1116L-019-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9"/>
    <n v="97"/>
    <s v="1116L-019-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9"/>
    <n v="1"/>
    <n v="19"/>
    <n v="98"/>
    <s v="1116L-019-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98"/>
    <s v="1116L-019-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99"/>
    <s v="1116L-019-09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6"/>
    <n v="1"/>
    <n v="19"/>
    <n v="99"/>
    <s v="1116L-019-09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100"/>
    <s v="1116L-019-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00"/>
    <s v="1116L-019-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1"/>
    <s v="1116L-019-101"/>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6"/>
    <n v="1"/>
    <n v="19"/>
    <n v="101"/>
    <s v="1116L-019-101"/>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102"/>
    <s v="1116L-019-102"/>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102"/>
    <s v="1116L-019-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103"/>
    <s v="1116L-019-10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103"/>
    <s v="1116L-019-10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04"/>
    <s v="1116L-019-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04"/>
    <s v="1116L-019-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5"/>
    <s v="1116L-019-10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105"/>
    <s v="1116L-019-10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106"/>
    <s v="1116L-019-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06"/>
    <s v="1116L-019-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7"/>
    <s v="1116L-019-107"/>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107"/>
    <s v="1116L-019-107"/>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08"/>
    <s v="1116L-019-108"/>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108"/>
    <s v="1116L-019-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109"/>
    <s v="1116L-019-10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109"/>
    <s v="1116L-019-10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110"/>
    <s v="1116L-019-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10"/>
    <s v="1116L-019-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11"/>
    <s v="1116L-019-11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6"/>
    <n v="1"/>
    <n v="19"/>
    <n v="111"/>
    <s v="1116L-019-11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8"/>
    <n v="1"/>
    <n v="19"/>
    <n v="112"/>
    <s v="1116L-019-112"/>
    <s v="1116UA33018"/>
    <s v="WT-03.3"/>
    <s v="Southeast"/>
    <n v="81.625900000000001"/>
    <n v="180"/>
    <s v="WT-03.3, CURVED, VISION, ISA-R, TOP LIGHTING"/>
    <s v="Curved"/>
    <s v="Vision"/>
    <s v="UCS GL1"/>
    <n v="0.92210000000000003"/>
    <n v="0.97809999999999997"/>
    <n v="1.1875"/>
    <n v="0.9375"/>
    <n v="76"/>
    <s v="N/A"/>
    <s v="GL-04Z"/>
    <n v="30"/>
    <s v="TO-1116GLZ04-30-5640"/>
    <m/>
    <n v="79.725700000000003"/>
    <n v="138"/>
    <n v="101.875"/>
    <n v="56.403164496527779"/>
    <n v="676.83797395833335"/>
    <s v="RELEASED"/>
    <s v="MATCHES"/>
    <x v="133"/>
    <x v="0"/>
  </r>
  <r>
    <x v="28"/>
    <n v="1"/>
    <n v="19"/>
    <n v="112"/>
    <s v="1116L-019-112"/>
    <s v="1116UA33018"/>
    <s v="WT-03.3"/>
    <s v="Southeast"/>
    <n v="81.625900000000001"/>
    <n v="180"/>
    <s v="WT-03.3, CURVED, VISION, ISA-R,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28"/>
    <n v="1"/>
    <n v="19"/>
    <n v="113"/>
    <s v="1116L-019-113"/>
    <s v="1116UA33019"/>
    <s v="WT-03.3"/>
    <s v="Southeast"/>
    <n v="81.527600000000007"/>
    <n v="180"/>
    <s v="WT-03.3, CURVED, VISION, HEAVY, ISA-L, TOP LIGHTING"/>
    <s v="Curved"/>
    <s v="Vision"/>
    <s v="UCS GL1"/>
    <n v="0.87450000000000006"/>
    <n v="0.9274"/>
    <n v="1.1875"/>
    <n v="0.9375"/>
    <n v="76"/>
    <s v="N/A"/>
    <s v="GL-04Z"/>
    <n v="30"/>
    <s v="TO-1116GLZ04-30-5640"/>
    <m/>
    <n v="79.725700000000003"/>
    <n v="138"/>
    <n v="101.875"/>
    <n v="56.403164496527779"/>
    <n v="676.83797395833335"/>
    <s v="RELEASED"/>
    <s v="MATCHES"/>
    <x v="133"/>
    <x v="0"/>
  </r>
  <r>
    <x v="28"/>
    <n v="1"/>
    <n v="19"/>
    <n v="113"/>
    <s v="1116L-019-113"/>
    <s v="1116UA33019"/>
    <s v="WT-03.3"/>
    <s v="Southeast"/>
    <n v="81.527600000000007"/>
    <n v="180"/>
    <s v="WT-03.3, CURVED, VISION, HEAVY, ISA-L,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26"/>
    <n v="1"/>
    <n v="19"/>
    <n v="114"/>
    <s v="1116L-019-114"/>
    <s v="1116UA21049"/>
    <s v="WT-02.1"/>
    <s v="Southeast"/>
    <n v="36"/>
    <n v="180"/>
    <s v="WT-02.1, REC., SBX-L, HEAVY, ISA-L"/>
    <s v="Rec."/>
    <s v="SBX-L"/>
    <s v="UCS GL1"/>
    <n v="0.875"/>
    <n v="0.875"/>
    <n v="1.1875"/>
    <n v="0.9375"/>
    <n v="76"/>
    <s v="N/A"/>
    <s v="GL-07T"/>
    <n v="10"/>
    <s v="TO-1116GLT07-10-2423"/>
    <n v="34.25"/>
    <m/>
    <m/>
    <n v="101.875"/>
    <n v="24.230685763888889"/>
    <n v="290.76822916666669"/>
    <s v="RELEASED"/>
    <s v="MATCHES"/>
    <x v="123"/>
    <x v="0"/>
  </r>
  <r>
    <x v="26"/>
    <n v="1"/>
    <n v="19"/>
    <n v="114"/>
    <s v="1116L-019-114"/>
    <s v="1116UA21049"/>
    <s v="WT-02.1"/>
    <s v="Southeast"/>
    <n v="36"/>
    <n v="180"/>
    <s v="WT-02.1, REC., SBX-L, HEAVY, ISA-L"/>
    <s v="Rec."/>
    <s v="SBX-L"/>
    <s v="UCS GL2"/>
    <n v="0.875"/>
    <n v="0.875"/>
    <n v="0.9375"/>
    <n v="1.1875"/>
    <n v="104"/>
    <n v="2.2000000000000002"/>
    <s v="GL-02Z"/>
    <n v="10"/>
    <s v="TO-1116GLZ02-10-1857"/>
    <n v="34.25"/>
    <m/>
    <m/>
    <n v="73.875"/>
    <n v="17.570963541666668"/>
    <n v="210.8515625"/>
    <s v="RELEASED"/>
    <s v="MATCHES"/>
    <x v="108"/>
    <x v="0"/>
  </r>
  <r>
    <x v="29"/>
    <n v="1"/>
    <n v="19"/>
    <n v="115"/>
    <s v="1116L-019-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9"/>
    <n v="1"/>
    <n v="19"/>
    <n v="115"/>
    <s v="1116L-019-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9"/>
    <n v="116"/>
    <s v="1116L-019-11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6"/>
    <n v="1"/>
    <n v="19"/>
    <n v="116"/>
    <s v="1116L-019-11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17"/>
    <s v="1116L-019-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9"/>
    <n v="1"/>
    <n v="19"/>
    <n v="117"/>
    <s v="1116L-019-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9"/>
    <n v="118"/>
    <s v="1116L-019-11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6"/>
    <n v="1"/>
    <n v="19"/>
    <n v="118"/>
    <s v="1116L-019-11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119"/>
    <s v="1116L-019-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19"/>
    <s v="1116L-019-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20"/>
    <s v="1116L-019-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9"/>
    <n v="120"/>
    <s v="1116L-019-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9"/>
    <n v="1"/>
    <n v="19"/>
    <n v="121"/>
    <s v="1116L-019-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9"/>
    <n v="1"/>
    <n v="19"/>
    <n v="121"/>
    <s v="1116L-019-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9"/>
    <n v="122"/>
    <s v="1116L-019-122"/>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26"/>
    <n v="1"/>
    <n v="19"/>
    <n v="122"/>
    <s v="1116L-019-122"/>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123"/>
    <s v="1116L-019-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23"/>
    <s v="1116L-019-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24"/>
    <s v="1116L-019-124"/>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26"/>
    <n v="1"/>
    <n v="19"/>
    <n v="124"/>
    <s v="1116L-019-124"/>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125"/>
    <s v="1116L-019-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25"/>
    <s v="1116L-019-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26"/>
    <s v="1116L-019-12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6"/>
    <n v="1"/>
    <n v="19"/>
    <n v="126"/>
    <s v="1116L-019-12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127"/>
    <s v="1116L-019-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9"/>
    <n v="1"/>
    <n v="19"/>
    <n v="127"/>
    <s v="1116L-019-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9"/>
    <n v="128"/>
    <s v="1116L-019-12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6"/>
    <n v="1"/>
    <n v="19"/>
    <n v="128"/>
    <s v="1116L-019-12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29"/>
    <s v="1116L-019-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29"/>
    <s v="1116L-019-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30"/>
    <s v="1116L-019-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9"/>
    <n v="130"/>
    <s v="1116L-019-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9"/>
    <n v="1"/>
    <n v="19"/>
    <n v="131"/>
    <s v="1116L-019-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9"/>
    <n v="1"/>
    <n v="19"/>
    <n v="131"/>
    <s v="1116L-019-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6"/>
    <n v="1"/>
    <n v="19"/>
    <n v="132"/>
    <s v="1116L-019-132"/>
    <s v="1116UA21050"/>
    <s v="WT-02.1"/>
    <s v="Southeast"/>
    <n v="36"/>
    <n v="180"/>
    <s v="WT-02.1, REC., SBX-R, WWT ADJ-R, ISA-R"/>
    <s v="Rec."/>
    <s v="SBX-R"/>
    <s v="UCS GL1"/>
    <n v="0.875"/>
    <n v="0.875"/>
    <n v="1.1875"/>
    <n v="0.9375"/>
    <n v="76"/>
    <s v="N/A"/>
    <s v="GL-07T"/>
    <n v="10"/>
    <s v="TO-1116GLT07-10-2423"/>
    <n v="34.25"/>
    <m/>
    <m/>
    <n v="101.875"/>
    <n v="24.230685763888889"/>
    <n v="290.76822916666669"/>
    <s v="RELEASED"/>
    <s v="MATCHES"/>
    <x v="123"/>
    <x v="0"/>
  </r>
  <r>
    <x v="26"/>
    <n v="1"/>
    <n v="19"/>
    <n v="132"/>
    <s v="1116L-019-132"/>
    <s v="1116UA21050"/>
    <s v="WT-02.1"/>
    <s v="Southeast"/>
    <n v="36"/>
    <n v="180"/>
    <s v="WT-02.1, REC., SBX-R, WWT ADJ-R, ISA-R"/>
    <s v="Rec."/>
    <s v="SBX-R"/>
    <s v="UCS GL2"/>
    <n v="0.875"/>
    <n v="0.875"/>
    <n v="0.9375"/>
    <n v="1.1875"/>
    <n v="104"/>
    <n v="2.2000000000000002"/>
    <s v="GL-02Z"/>
    <n v="10"/>
    <s v="TO-1116GLZ02-10-1857"/>
    <n v="34.25"/>
    <m/>
    <m/>
    <n v="73.875"/>
    <n v="17.570963541666668"/>
    <n v="210.8515625"/>
    <s v="RELEASED"/>
    <s v="MATCHES"/>
    <x v="108"/>
    <x v="0"/>
  </r>
  <r>
    <x v="29"/>
    <n v="1"/>
    <n v="19"/>
    <n v="133"/>
    <s v="1116L-019-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9"/>
    <n v="1"/>
    <n v="19"/>
    <n v="133"/>
    <s v="1116L-019-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6"/>
    <n v="1"/>
    <n v="19"/>
    <n v="134"/>
    <s v="1116L-019-134"/>
    <s v="1116UA21051"/>
    <s v="WT-02.1"/>
    <s v="Southeast"/>
    <n v="36"/>
    <n v="180"/>
    <s v="WT-02.1, REC., SBX-L, WWT ADJ-R, ISA-L"/>
    <s v="Rec."/>
    <s v="SBX-L"/>
    <s v="UCS GL1"/>
    <n v="0.875"/>
    <n v="0.875"/>
    <n v="1.1875"/>
    <n v="0.9375"/>
    <n v="76"/>
    <s v="N/A"/>
    <s v="GL-07T"/>
    <n v="10"/>
    <s v="TO-1116GLT07-10-2423"/>
    <n v="34.25"/>
    <m/>
    <m/>
    <n v="101.875"/>
    <n v="24.230685763888889"/>
    <n v="290.76822916666669"/>
    <s v="RELEASED"/>
    <s v="MATCHES"/>
    <x v="123"/>
    <x v="0"/>
  </r>
  <r>
    <x v="26"/>
    <n v="1"/>
    <n v="19"/>
    <n v="134"/>
    <s v="1116L-019-134"/>
    <s v="1116UA21051"/>
    <s v="WT-02.1"/>
    <s v="Southeast"/>
    <n v="36"/>
    <n v="180"/>
    <s v="WT-02.1, REC., SBX-L, WWT ADJ-R, ISA-L"/>
    <s v="Rec."/>
    <s v="SBX-L"/>
    <s v="UCS GL2"/>
    <n v="0.875"/>
    <n v="0.875"/>
    <n v="0.9375"/>
    <n v="1.1875"/>
    <n v="104"/>
    <n v="2.2000000000000002"/>
    <s v="GL-02Z"/>
    <n v="10"/>
    <s v="TO-1116GLZ02-10-1857"/>
    <n v="34.25"/>
    <m/>
    <m/>
    <n v="73.875"/>
    <n v="17.570963541666668"/>
    <n v="210.8515625"/>
    <s v="RELEASED"/>
    <s v="MATCHES"/>
    <x v="108"/>
    <x v="0"/>
  </r>
  <r>
    <x v="29"/>
    <n v="1"/>
    <n v="19"/>
    <n v="135"/>
    <s v="1116L-019-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35"/>
    <s v="1116L-019-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36"/>
    <s v="1116L-019-136"/>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26"/>
    <n v="1"/>
    <n v="19"/>
    <n v="136"/>
    <s v="1116L-019-136"/>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137"/>
    <s v="1116L-019-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9"/>
    <n v="1"/>
    <n v="19"/>
    <n v="137"/>
    <s v="1116L-019-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9"/>
    <n v="138"/>
    <s v="1116L-019-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9"/>
    <n v="138"/>
    <s v="1116L-019-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9"/>
    <n v="1"/>
    <n v="19"/>
    <n v="139"/>
    <s v="1116L-019-139"/>
    <s v="1116UA11016"/>
    <s v="WT-01.1"/>
    <s v="Southeast"/>
    <n v="92.0625"/>
    <n v="180"/>
    <s v="WT-01.1, REC., VISION, HEAVY, ISA-R"/>
    <s v="Rec."/>
    <s v="Vision"/>
    <s v="UCS GL1"/>
    <n v="0.875"/>
    <n v="0.93620000000000003"/>
    <n v="1.1875"/>
    <n v="0.9375"/>
    <n v="76"/>
    <s v="N/A"/>
    <s v="GL-01Z"/>
    <n v="10"/>
    <s v="TO-1116GLZ01-10-6484"/>
    <n v="90.251300000000001"/>
    <m/>
    <m/>
    <n v="101.875"/>
    <n v="63.849661024305561"/>
    <n v="766.19401680183591"/>
    <s v="RELEASED"/>
    <s v="MATCHES"/>
    <x v="136"/>
    <x v="0"/>
  </r>
  <r>
    <x v="29"/>
    <n v="1"/>
    <n v="19"/>
    <n v="139"/>
    <s v="1116L-019-139"/>
    <s v="1116UA11016"/>
    <s v="WT-01.1"/>
    <s v="Southeast"/>
    <n v="92.0625"/>
    <n v="180"/>
    <s v="WT-01.1, REC., VISION, HEAVY, ISA-R"/>
    <s v="Rec."/>
    <s v="Vision"/>
    <s v="UCS GL2"/>
    <n v="0.875"/>
    <n v="0.93620000000000003"/>
    <n v="0.9375"/>
    <n v="1.1875"/>
    <n v="104"/>
    <n v="2.2000000000000002"/>
    <s v="GL-02Z"/>
    <n v="10"/>
    <s v="TO-1116GLZ02-10-4630"/>
    <n v="90.251300000000001"/>
    <m/>
    <m/>
    <n v="73.875"/>
    <n v="46.300797135416673"/>
    <n v="555.60956562500007"/>
    <s v="RELEASED"/>
    <s v="MATCHES"/>
    <x v="118"/>
    <x v="0"/>
  </r>
  <r>
    <x v="16"/>
    <n v="1"/>
    <n v="19"/>
    <n v="140"/>
    <s v="1116L-019-140"/>
    <s v="1116UA35007"/>
    <s v="WT-03.5"/>
    <s v="Southea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9"/>
    <n v="140"/>
    <s v="1116L-019-140"/>
    <s v="1116UA35007"/>
    <s v="WT-03.5"/>
    <s v="Southea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9"/>
    <n v="1"/>
    <n v="19"/>
    <n v="141"/>
    <s v="1116L-019-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41"/>
    <s v="1116L-019-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2"/>
    <s v="1116L-019-142"/>
    <s v="1116UA21043"/>
    <s v="WT-02.1"/>
    <s v="South"/>
    <n v="36"/>
    <n v="180"/>
    <s v="WT-02.1, REC., SBX-L, ISA-L"/>
    <s v="Rec."/>
    <s v="SBX-L"/>
    <s v="UCS GL1"/>
    <n v="0.875"/>
    <n v="0.875"/>
    <n v="1.1875"/>
    <n v="0.9375"/>
    <n v="76"/>
    <s v="N/A"/>
    <s v="GL-07T"/>
    <n v="10"/>
    <s v="TO-1116GLT07-10-2423"/>
    <n v="34.25"/>
    <m/>
    <m/>
    <n v="101.875"/>
    <n v="24.230685763888889"/>
    <n v="290.76822916666669"/>
    <s v="RELEASED"/>
    <s v="MATCHES"/>
    <x v="123"/>
    <x v="0"/>
  </r>
  <r>
    <x v="26"/>
    <n v="1"/>
    <n v="19"/>
    <n v="142"/>
    <s v="1116L-019-142"/>
    <s v="1116UA21043"/>
    <s v="WT-02.1"/>
    <s v="South"/>
    <n v="36"/>
    <n v="180"/>
    <s v="WT-02.1, REC., SBX-L, ISA-L"/>
    <s v="Rec."/>
    <s v="SBX-L"/>
    <s v="UCS GL2"/>
    <n v="0.875"/>
    <n v="0.875"/>
    <n v="0.9375"/>
    <n v="1.1875"/>
    <n v="104"/>
    <n v="2.2000000000000002"/>
    <s v="GL-02Z"/>
    <n v="10"/>
    <s v="TO-1116GLZ02-10-1857"/>
    <n v="34.25"/>
    <m/>
    <m/>
    <n v="73.875"/>
    <n v="17.570963541666668"/>
    <n v="210.8515625"/>
    <s v="RELEASED"/>
    <s v="MATCHES"/>
    <x v="108"/>
    <x v="0"/>
  </r>
  <r>
    <x v="29"/>
    <n v="1"/>
    <n v="19"/>
    <n v="143"/>
    <s v="1116L-019-143"/>
    <s v="1116UA12012"/>
    <s v="WT-01.2"/>
    <s v="South"/>
    <n v="100"/>
    <n v="180"/>
    <s v="WT-01.2, REC., SBX, TYP."/>
    <s v="Rec."/>
    <s v="SBX"/>
    <s v="UCS GL1"/>
    <n v="0.875"/>
    <n v="0.875"/>
    <n v="1.1875"/>
    <n v="0.9375"/>
    <n v="76"/>
    <s v="N/A"/>
    <s v="GL-01T"/>
    <n v="10"/>
    <s v="TO-1116GLT01-10-7050"/>
    <n v="98.25"/>
    <m/>
    <m/>
    <n v="101.875"/>
    <n v="69.508463541666671"/>
    <n v="834.1015625"/>
    <s v="RELEASED"/>
    <s v="MATCHES"/>
    <x v="129"/>
    <x v="0"/>
  </r>
  <r>
    <x v="29"/>
    <n v="1"/>
    <n v="19"/>
    <n v="143"/>
    <s v="1116L-019-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9"/>
    <n v="144"/>
    <s v="1116L-019-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9"/>
    <n v="144"/>
    <s v="1116L-019-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9"/>
    <n v="1"/>
    <n v="19"/>
    <n v="145"/>
    <s v="1116L-019-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45"/>
    <s v="1116L-019-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6"/>
    <s v="1116L-019-14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26"/>
    <n v="1"/>
    <n v="19"/>
    <n v="146"/>
    <s v="1116L-019-14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9"/>
    <n v="1"/>
    <n v="19"/>
    <n v="147"/>
    <s v="1116L-019-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47"/>
    <s v="1116L-019-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8"/>
    <s v="1116L-019-148"/>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26"/>
    <n v="1"/>
    <n v="19"/>
    <n v="148"/>
    <s v="1116L-019-148"/>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9"/>
    <n v="1"/>
    <n v="19"/>
    <n v="149"/>
    <s v="1116L-019-149"/>
    <s v="1116UA12012"/>
    <s v="WT-01.2"/>
    <s v="South"/>
    <n v="100"/>
    <n v="180"/>
    <s v="WT-01.2, REC., SBX, TYP."/>
    <s v="Rec."/>
    <s v="SBX"/>
    <s v="UCS GL1"/>
    <n v="0.875"/>
    <n v="0.875"/>
    <n v="1.1875"/>
    <n v="0.9375"/>
    <n v="76"/>
    <s v="N/A"/>
    <s v="GL-01T"/>
    <n v="10"/>
    <s v="TO-1116GLT01-10-7050"/>
    <n v="98.25"/>
    <m/>
    <m/>
    <n v="101.875"/>
    <n v="69.508463541666671"/>
    <n v="834.1015625"/>
    <s v="RELEASED"/>
    <s v="MATCHES"/>
    <x v="129"/>
    <x v="0"/>
  </r>
  <r>
    <x v="29"/>
    <n v="1"/>
    <n v="19"/>
    <n v="149"/>
    <s v="1116L-019-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9"/>
    <n v="150"/>
    <s v="1116L-019-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9"/>
    <n v="150"/>
    <s v="1116L-019-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9"/>
    <n v="1"/>
    <n v="19"/>
    <n v="151"/>
    <s v="1116L-019-151"/>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9"/>
    <n v="1"/>
    <n v="19"/>
    <n v="151"/>
    <s v="1116L-019-151"/>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6"/>
    <n v="1"/>
    <n v="19"/>
    <n v="152"/>
    <s v="1116L-019-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9"/>
    <n v="152"/>
    <s v="1116L-019-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9"/>
    <n v="1"/>
    <n v="19"/>
    <n v="153"/>
    <s v="1116L-019-153"/>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9"/>
    <n v="1"/>
    <n v="19"/>
    <n v="153"/>
    <s v="1116L-019-153"/>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6"/>
    <n v="1"/>
    <n v="19"/>
    <n v="154"/>
    <s v="1116L-019-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9"/>
    <n v="154"/>
    <s v="1116L-019-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9"/>
    <n v="1"/>
    <n v="19"/>
    <n v="155"/>
    <s v="1116L-019-155"/>
    <s v="1116UA12012"/>
    <s v="WT-01.2"/>
    <s v="South"/>
    <n v="100"/>
    <n v="180"/>
    <s v="WT-01.2, REC., SBX, TYP."/>
    <s v="Rec."/>
    <s v="SBX"/>
    <s v="UCS GL1"/>
    <n v="0.875"/>
    <n v="0.875"/>
    <n v="1.1875"/>
    <n v="0.9375"/>
    <n v="76"/>
    <s v="N/A"/>
    <s v="GL-01T"/>
    <n v="10"/>
    <s v="TO-1116GLT01-10-7050"/>
    <n v="98.25"/>
    <m/>
    <m/>
    <n v="101.875"/>
    <n v="69.508463541666671"/>
    <n v="834.1015625"/>
    <s v="RELEASED"/>
    <s v="MATCHES"/>
    <x v="129"/>
    <x v="0"/>
  </r>
  <r>
    <x v="29"/>
    <n v="1"/>
    <n v="19"/>
    <n v="155"/>
    <s v="1116L-019-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9"/>
    <n v="156"/>
    <s v="1116L-019-15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26"/>
    <n v="1"/>
    <n v="19"/>
    <n v="156"/>
    <s v="1116L-019-15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9"/>
    <n v="1"/>
    <n v="19"/>
    <n v="157"/>
    <s v="1116L-019-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57"/>
    <s v="1116L-019-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58"/>
    <s v="1116L-019-158"/>
    <s v="1116UA21048"/>
    <s v="WT-02.1"/>
    <s v="South"/>
    <n v="36.125"/>
    <n v="180"/>
    <s v="WT-02.1, REC., SBX-L, HEAVY, ISA-R"/>
    <s v="Rec."/>
    <s v="SBX-L"/>
    <s v="UCS GL1"/>
    <n v="1"/>
    <n v="0.875"/>
    <n v="1.1875"/>
    <n v="0.9375"/>
    <n v="76"/>
    <s v="N/A"/>
    <s v="GL-07T"/>
    <n v="10"/>
    <s v="TO-1116GLT07-10-2423"/>
    <n v="34.25"/>
    <m/>
    <m/>
    <n v="101.875"/>
    <n v="24.230685763888889"/>
    <n v="290.76822916666669"/>
    <s v="RELEASED"/>
    <s v="MATCHES"/>
    <x v="123"/>
    <x v="0"/>
  </r>
  <r>
    <x v="26"/>
    <n v="1"/>
    <n v="19"/>
    <n v="158"/>
    <s v="1116L-019-158"/>
    <s v="1116UA21048"/>
    <s v="WT-02.1"/>
    <s v="South"/>
    <n v="36.125"/>
    <n v="180"/>
    <s v="WT-02.1, REC., SBX-L, HEAVY, ISA-R"/>
    <s v="Rec."/>
    <s v="SBX-L"/>
    <s v="UCS GL2"/>
    <n v="1"/>
    <n v="0.875"/>
    <n v="0.9375"/>
    <n v="1.1875"/>
    <n v="104"/>
    <n v="2.2000000000000002"/>
    <s v="GL-02Z"/>
    <n v="10"/>
    <s v="TO-1116GLZ02-10-1857"/>
    <n v="34.25"/>
    <m/>
    <m/>
    <n v="73.875"/>
    <n v="17.570963541666668"/>
    <n v="210.8515625"/>
    <s v="RELEASED"/>
    <s v="MATCHES"/>
    <x v="108"/>
    <x v="0"/>
  </r>
  <r>
    <x v="28"/>
    <n v="1"/>
    <n v="20"/>
    <n v="1"/>
    <s v="1116L-020-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0"/>
    <n v="1"/>
    <s v="1116L-020-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0"/>
    <n v="2"/>
    <s v="1116L-020-002"/>
    <s v="1116UA33020"/>
    <s v="WT-03.3"/>
    <s v="Southwe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0"/>
    <n v="2"/>
    <s v="1116L-020-002"/>
    <s v="1116UA33020"/>
    <s v="WT-03.3"/>
    <s v="Southwe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0"/>
    <n v="3"/>
    <s v="1116L-020-003"/>
    <s v="1116UA33012"/>
    <s v="WT-03.3"/>
    <s v="Southwe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0"/>
    <n v="3"/>
    <s v="1116L-020-003"/>
    <s v="1116UA33012"/>
    <s v="WT-03.3"/>
    <s v="Southwe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0"/>
    <n v="1"/>
    <n v="20"/>
    <n v="4"/>
    <s v="1116L-020-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4"/>
    <s v="1116L-020-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5"/>
    <s v="1116L-020-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1"/>
    <n v="1"/>
    <n v="20"/>
    <n v="5"/>
    <s v="1116L-020-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0"/>
    <n v="1"/>
    <n v="20"/>
    <n v="6"/>
    <s v="1116L-020-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6"/>
    <s v="1116L-020-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7"/>
    <s v="1116L-020-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1"/>
    <n v="1"/>
    <n v="20"/>
    <n v="7"/>
    <s v="1116L-020-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0"/>
    <n v="1"/>
    <n v="20"/>
    <n v="8"/>
    <s v="1116L-020-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8"/>
    <s v="1116L-020-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9"/>
    <s v="1116L-020-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9"/>
    <s v="1116L-020-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
    <s v="1116L-020-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10"/>
    <s v="1116L-020-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11"/>
    <s v="1116L-020-011"/>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11"/>
    <s v="1116L-020-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12"/>
    <s v="1116L-020-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12"/>
    <s v="1116L-020-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13"/>
    <s v="1116L-020-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13"/>
    <s v="1116L-020-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
    <s v="1116L-020-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14"/>
    <s v="1116L-020-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15"/>
    <s v="1116L-020-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15"/>
    <s v="1116L-020-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6"/>
    <s v="1116L-020-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16"/>
    <s v="1116L-020-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17"/>
    <s v="1116L-020-017"/>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17"/>
    <s v="1116L-020-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18"/>
    <s v="1116L-020-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18"/>
    <s v="1116L-020-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19"/>
    <s v="1116L-020-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19"/>
    <s v="1116L-020-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0"/>
    <s v="1116L-020-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20"/>
    <s v="1116L-020-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21"/>
    <s v="1116L-020-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21"/>
    <s v="1116L-020-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2"/>
    <s v="1116L-020-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22"/>
    <s v="1116L-020-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23"/>
    <s v="1116L-020-023"/>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23"/>
    <s v="1116L-020-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24"/>
    <s v="1116L-020-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24"/>
    <s v="1116L-020-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25"/>
    <s v="1116L-020-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25"/>
    <s v="1116L-020-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6"/>
    <s v="1116L-020-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26"/>
    <s v="1116L-020-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27"/>
    <s v="1116L-020-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27"/>
    <s v="1116L-020-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8"/>
    <s v="1116L-020-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28"/>
    <s v="1116L-020-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29"/>
    <s v="1116L-020-029"/>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29"/>
    <s v="1116L-020-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30"/>
    <s v="1116L-020-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30"/>
    <s v="1116L-020-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31"/>
    <s v="1116L-020-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31"/>
    <s v="1116L-020-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32"/>
    <s v="1116L-020-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32"/>
    <s v="1116L-020-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20"/>
    <n v="33"/>
    <s v="1116L-020-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20"/>
    <n v="33"/>
    <s v="1116L-020-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20"/>
    <n v="34"/>
    <s v="1116L-020-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20"/>
    <n v="34"/>
    <s v="1116L-020-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30"/>
    <n v="1"/>
    <n v="20"/>
    <n v="35"/>
    <s v="1116L-020-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30"/>
    <n v="1"/>
    <n v="20"/>
    <n v="35"/>
    <s v="1116L-020-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31"/>
    <n v="1"/>
    <n v="20"/>
    <n v="36"/>
    <s v="1116L-020-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1"/>
    <n v="1"/>
    <n v="20"/>
    <n v="36"/>
    <s v="1116L-020-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0"/>
    <n v="1"/>
    <n v="20"/>
    <n v="37"/>
    <s v="1116L-020-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37"/>
    <s v="1116L-020-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38"/>
    <s v="1116L-020-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1"/>
    <n v="1"/>
    <n v="20"/>
    <n v="38"/>
    <s v="1116L-020-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0"/>
    <n v="1"/>
    <n v="20"/>
    <n v="39"/>
    <s v="1116L-020-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39"/>
    <s v="1116L-020-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40"/>
    <s v="1116L-020-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40"/>
    <s v="1116L-020-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41"/>
    <s v="1116L-020-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41"/>
    <s v="1116L-020-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42"/>
    <s v="1116L-020-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1"/>
    <n v="1"/>
    <n v="20"/>
    <n v="42"/>
    <s v="1116L-020-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0"/>
    <n v="1"/>
    <n v="20"/>
    <n v="43"/>
    <s v="1116L-020-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43"/>
    <s v="1116L-020-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44"/>
    <s v="1116L-020-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44"/>
    <s v="1116L-020-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45"/>
    <s v="1116L-020-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45"/>
    <s v="1116L-020-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46"/>
    <s v="1116L-020-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46"/>
    <s v="1116L-020-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47"/>
    <s v="1116L-020-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47"/>
    <s v="1116L-020-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48"/>
    <s v="1116L-020-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1"/>
    <n v="1"/>
    <n v="20"/>
    <n v="48"/>
    <s v="1116L-020-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0"/>
    <n v="1"/>
    <n v="20"/>
    <n v="49"/>
    <s v="1116L-020-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49"/>
    <s v="1116L-020-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50"/>
    <s v="1116L-020-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50"/>
    <s v="1116L-020-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51"/>
    <s v="1116L-020-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51"/>
    <s v="1116L-020-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52"/>
    <s v="1116L-020-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52"/>
    <s v="1116L-020-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53"/>
    <s v="1116L-020-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0"/>
    <n v="1"/>
    <n v="20"/>
    <n v="53"/>
    <s v="1116L-020-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1"/>
    <n v="1"/>
    <n v="20"/>
    <n v="54"/>
    <s v="1116L-020-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1"/>
    <n v="1"/>
    <n v="20"/>
    <n v="54"/>
    <s v="1116L-020-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0"/>
    <n v="1"/>
    <n v="20"/>
    <n v="55"/>
    <s v="1116L-020-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0"/>
    <n v="1"/>
    <n v="20"/>
    <n v="55"/>
    <s v="1116L-020-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1"/>
    <n v="1"/>
    <n v="20"/>
    <n v="56"/>
    <s v="1116L-020-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1"/>
    <n v="1"/>
    <n v="20"/>
    <n v="56"/>
    <s v="1116L-020-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0"/>
    <n v="1"/>
    <n v="20"/>
    <n v="57"/>
    <s v="1116L-020-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57"/>
    <s v="1116L-020-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58"/>
    <s v="1116L-020-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1"/>
    <n v="1"/>
    <n v="20"/>
    <n v="58"/>
    <s v="1116L-020-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0"/>
    <n v="1"/>
    <n v="20"/>
    <n v="59"/>
    <s v="1116L-020-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59"/>
    <s v="1116L-020-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60"/>
    <s v="1116L-020-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1"/>
    <n v="1"/>
    <n v="20"/>
    <n v="60"/>
    <s v="1116L-020-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0"/>
    <n v="61"/>
    <s v="1116L-020-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0"/>
    <n v="61"/>
    <s v="1116L-020-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1"/>
    <n v="1"/>
    <n v="20"/>
    <n v="62"/>
    <s v="1116L-020-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62"/>
    <s v="1116L-020-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63"/>
    <s v="1116L-020-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63"/>
    <s v="1116L-020-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64"/>
    <s v="1116L-020-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1"/>
    <n v="1"/>
    <n v="20"/>
    <n v="64"/>
    <s v="1116L-020-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0"/>
    <n v="1"/>
    <n v="20"/>
    <n v="65"/>
    <s v="1116L-020-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65"/>
    <s v="1116L-020-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66"/>
    <s v="1116L-020-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66"/>
    <s v="1116L-020-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67"/>
    <s v="1116L-020-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67"/>
    <s v="1116L-020-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68"/>
    <s v="1116L-020-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68"/>
    <s v="1116L-020-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69"/>
    <s v="1116L-020-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69"/>
    <s v="1116L-020-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70"/>
    <s v="1116L-020-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1"/>
    <n v="1"/>
    <n v="20"/>
    <n v="70"/>
    <s v="1116L-020-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0"/>
    <n v="1"/>
    <n v="20"/>
    <n v="71"/>
    <s v="1116L-020-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71"/>
    <s v="1116L-020-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72"/>
    <s v="1116L-020-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72"/>
    <s v="1116L-020-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73"/>
    <s v="1116L-020-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73"/>
    <s v="1116L-020-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74"/>
    <s v="1116L-020-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74"/>
    <s v="1116L-020-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75"/>
    <s v="1116L-020-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75"/>
    <s v="1116L-020-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76"/>
    <s v="1116L-020-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1"/>
    <n v="1"/>
    <n v="20"/>
    <n v="76"/>
    <s v="1116L-020-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0"/>
    <n v="1"/>
    <n v="20"/>
    <n v="77"/>
    <s v="1116L-020-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77"/>
    <s v="1116L-020-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78"/>
    <s v="1116L-020-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78"/>
    <s v="1116L-020-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79"/>
    <s v="1116L-020-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30"/>
    <n v="1"/>
    <n v="20"/>
    <n v="79"/>
    <s v="1116L-020-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28"/>
    <n v="1"/>
    <n v="20"/>
    <n v="80"/>
    <s v="1116L-020-080"/>
    <s v="1116UA33013"/>
    <s v="WT-03.3"/>
    <s v="Northea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0"/>
    <n v="80"/>
    <s v="1116L-020-080"/>
    <s v="1116UA33013"/>
    <s v="WT-03.3"/>
    <s v="Northea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0"/>
    <n v="81"/>
    <s v="1116L-020-081"/>
    <s v="1116UA33020"/>
    <s v="WT-03.3"/>
    <s v="Northea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0"/>
    <n v="81"/>
    <s v="1116L-020-081"/>
    <s v="1116UA33020"/>
    <s v="WT-03.3"/>
    <s v="Northea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0"/>
    <n v="82"/>
    <s v="1116L-020-082"/>
    <s v="1116UA33012"/>
    <s v="WT-03.3"/>
    <s v="Northea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0"/>
    <n v="82"/>
    <s v="1116L-020-082"/>
    <s v="1116UA33012"/>
    <s v="WT-03.3"/>
    <s v="Northea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0"/>
    <n v="1"/>
    <n v="20"/>
    <n v="83"/>
    <s v="1116L-020-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83"/>
    <s v="1116L-020-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84"/>
    <s v="1116L-020-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1"/>
    <n v="1"/>
    <n v="20"/>
    <n v="84"/>
    <s v="1116L-020-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0"/>
    <n v="1"/>
    <n v="20"/>
    <n v="85"/>
    <s v="1116L-020-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85"/>
    <s v="1116L-020-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86"/>
    <s v="1116L-020-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1"/>
    <n v="1"/>
    <n v="20"/>
    <n v="86"/>
    <s v="1116L-020-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0"/>
    <n v="1"/>
    <n v="20"/>
    <n v="87"/>
    <s v="1116L-020-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87"/>
    <s v="1116L-020-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88"/>
    <s v="1116L-020-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88"/>
    <s v="1116L-020-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89"/>
    <s v="1116L-020-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89"/>
    <s v="1116L-020-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90"/>
    <s v="1116L-020-090"/>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90"/>
    <s v="1116L-020-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91"/>
    <s v="1116L-020-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91"/>
    <s v="1116L-020-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92"/>
    <s v="1116L-020-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92"/>
    <s v="1116L-020-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93"/>
    <s v="1116L-020-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93"/>
    <s v="1116L-020-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94"/>
    <s v="1116L-020-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94"/>
    <s v="1116L-020-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95"/>
    <s v="1116L-020-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95"/>
    <s v="1116L-020-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96"/>
    <s v="1116L-020-096"/>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96"/>
    <s v="1116L-020-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97"/>
    <s v="1116L-020-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97"/>
    <s v="1116L-020-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98"/>
    <s v="1116L-020-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98"/>
    <s v="1116L-020-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99"/>
    <s v="1116L-020-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99"/>
    <s v="1116L-020-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00"/>
    <s v="1116L-020-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00"/>
    <s v="1116L-020-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1"/>
    <s v="1116L-020-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101"/>
    <s v="1116L-020-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02"/>
    <s v="1116L-020-102"/>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102"/>
    <s v="1116L-020-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103"/>
    <s v="1116L-020-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103"/>
    <s v="1116L-020-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04"/>
    <s v="1116L-020-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04"/>
    <s v="1116L-020-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5"/>
    <s v="1116L-020-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105"/>
    <s v="1116L-020-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06"/>
    <s v="1116L-020-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06"/>
    <s v="1116L-020-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7"/>
    <s v="1116L-020-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107"/>
    <s v="1116L-020-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08"/>
    <s v="1116L-020-108"/>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108"/>
    <s v="1116L-020-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109"/>
    <s v="1116L-020-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109"/>
    <s v="1116L-020-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10"/>
    <s v="1116L-020-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10"/>
    <s v="1116L-020-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11"/>
    <s v="1116L-020-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111"/>
    <s v="1116L-020-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20"/>
    <n v="112"/>
    <s v="1116L-020-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20"/>
    <n v="112"/>
    <s v="1116L-020-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20"/>
    <n v="113"/>
    <s v="1116L-020-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20"/>
    <n v="113"/>
    <s v="1116L-020-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30"/>
    <n v="1"/>
    <n v="20"/>
    <n v="114"/>
    <s v="1116L-020-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30"/>
    <n v="1"/>
    <n v="20"/>
    <n v="114"/>
    <s v="1116L-020-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31"/>
    <n v="1"/>
    <n v="20"/>
    <n v="115"/>
    <s v="1116L-020-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1"/>
    <n v="1"/>
    <n v="20"/>
    <n v="115"/>
    <s v="1116L-020-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0"/>
    <n v="1"/>
    <n v="20"/>
    <n v="116"/>
    <s v="1116L-020-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16"/>
    <s v="1116L-020-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17"/>
    <s v="1116L-020-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1"/>
    <n v="1"/>
    <n v="20"/>
    <n v="117"/>
    <s v="1116L-020-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0"/>
    <n v="1"/>
    <n v="20"/>
    <n v="118"/>
    <s v="1116L-020-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18"/>
    <s v="1116L-020-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19"/>
    <s v="1116L-020-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19"/>
    <s v="1116L-020-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20"/>
    <s v="1116L-020-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20"/>
    <s v="1116L-020-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21"/>
    <s v="1116L-020-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1"/>
    <n v="1"/>
    <n v="20"/>
    <n v="121"/>
    <s v="1116L-020-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0"/>
    <n v="1"/>
    <n v="20"/>
    <n v="122"/>
    <s v="1116L-020-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22"/>
    <s v="1116L-020-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23"/>
    <s v="1116L-020-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23"/>
    <s v="1116L-020-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24"/>
    <s v="1116L-020-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24"/>
    <s v="1116L-020-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25"/>
    <s v="1116L-020-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25"/>
    <s v="1116L-020-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26"/>
    <s v="1116L-020-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26"/>
    <s v="1116L-020-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27"/>
    <s v="1116L-020-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1"/>
    <n v="1"/>
    <n v="20"/>
    <n v="127"/>
    <s v="1116L-020-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0"/>
    <n v="1"/>
    <n v="20"/>
    <n v="128"/>
    <s v="1116L-020-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28"/>
    <s v="1116L-020-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29"/>
    <s v="1116L-020-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29"/>
    <s v="1116L-020-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30"/>
    <s v="1116L-020-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30"/>
    <s v="1116L-020-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31"/>
    <s v="1116L-020-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1"/>
    <n v="1"/>
    <n v="20"/>
    <n v="131"/>
    <s v="1116L-020-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0"/>
    <n v="1"/>
    <n v="20"/>
    <n v="132"/>
    <s v="1116L-020-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0"/>
    <n v="1"/>
    <n v="20"/>
    <n v="132"/>
    <s v="1116L-020-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1"/>
    <n v="1"/>
    <n v="20"/>
    <n v="133"/>
    <s v="1116L-020-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1"/>
    <n v="1"/>
    <n v="20"/>
    <n v="133"/>
    <s v="1116L-020-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0"/>
    <n v="1"/>
    <n v="20"/>
    <n v="134"/>
    <s v="1116L-020-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0"/>
    <n v="1"/>
    <n v="20"/>
    <n v="134"/>
    <s v="1116L-020-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1"/>
    <n v="1"/>
    <n v="20"/>
    <n v="135"/>
    <s v="1116L-020-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35"/>
    <s v="1116L-020-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36"/>
    <s v="1116L-020-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36"/>
    <s v="1116L-020-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37"/>
    <s v="1116L-020-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1"/>
    <n v="1"/>
    <n v="20"/>
    <n v="137"/>
    <s v="1116L-020-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0"/>
    <n v="1"/>
    <n v="20"/>
    <n v="138"/>
    <s v="1116L-020-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38"/>
    <s v="1116L-020-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39"/>
    <s v="1116L-020-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1"/>
    <n v="1"/>
    <n v="20"/>
    <n v="139"/>
    <s v="1116L-020-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0"/>
    <n v="140"/>
    <s v="1116L-020-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0"/>
    <n v="140"/>
    <s v="1116L-020-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1"/>
    <n v="1"/>
    <n v="20"/>
    <n v="141"/>
    <s v="1116L-020-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41"/>
    <s v="1116L-020-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2"/>
    <s v="1116L-020-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42"/>
    <s v="1116L-020-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43"/>
    <s v="1116L-020-143"/>
    <s v="1116UA12012"/>
    <s v="WT-01.2"/>
    <s v="South"/>
    <n v="100"/>
    <n v="180"/>
    <s v="WT-01.2, REC., SBX, TYP."/>
    <s v="Rec."/>
    <s v="SBX"/>
    <s v="UCS GL1"/>
    <n v="0.875"/>
    <n v="0.875"/>
    <n v="1.1875"/>
    <n v="0.9375"/>
    <n v="76"/>
    <s v="N/A"/>
    <s v="GL-01T"/>
    <n v="10"/>
    <s v="TO-1116GLT01-10-7050"/>
    <n v="98.25"/>
    <m/>
    <m/>
    <n v="101.875"/>
    <n v="69.508463541666671"/>
    <n v="834.1015625"/>
    <s v="RELEASED"/>
    <s v="MATCHES"/>
    <x v="129"/>
    <x v="0"/>
  </r>
  <r>
    <x v="31"/>
    <n v="1"/>
    <n v="20"/>
    <n v="143"/>
    <s v="1116L-020-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0"/>
    <n v="1"/>
    <n v="20"/>
    <n v="144"/>
    <s v="1116L-020-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44"/>
    <s v="1116L-020-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45"/>
    <s v="1116L-020-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45"/>
    <s v="1116L-020-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6"/>
    <s v="1116L-020-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46"/>
    <s v="1116L-020-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47"/>
    <s v="1116L-020-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47"/>
    <s v="1116L-020-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8"/>
    <s v="1116L-020-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48"/>
    <s v="1116L-020-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49"/>
    <s v="1116L-020-149"/>
    <s v="1116UA12012"/>
    <s v="WT-01.2"/>
    <s v="South"/>
    <n v="100"/>
    <n v="180"/>
    <s v="WT-01.2, REC., SBX, TYP."/>
    <s v="Rec."/>
    <s v="SBX"/>
    <s v="UCS GL1"/>
    <n v="0.875"/>
    <n v="0.875"/>
    <n v="1.1875"/>
    <n v="0.9375"/>
    <n v="76"/>
    <s v="N/A"/>
    <s v="GL-01T"/>
    <n v="10"/>
    <s v="TO-1116GLT01-10-7050"/>
    <n v="98.25"/>
    <m/>
    <m/>
    <n v="101.875"/>
    <n v="69.508463541666671"/>
    <n v="834.1015625"/>
    <s v="RELEASED"/>
    <s v="MATCHES"/>
    <x v="129"/>
    <x v="0"/>
  </r>
  <r>
    <x v="31"/>
    <n v="1"/>
    <n v="20"/>
    <n v="149"/>
    <s v="1116L-020-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0"/>
    <n v="1"/>
    <n v="20"/>
    <n v="150"/>
    <s v="1116L-020-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50"/>
    <s v="1116L-020-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51"/>
    <s v="1116L-020-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51"/>
    <s v="1116L-020-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52"/>
    <s v="1116L-020-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52"/>
    <s v="1116L-020-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53"/>
    <s v="1116L-020-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53"/>
    <s v="1116L-020-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54"/>
    <s v="1116L-020-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54"/>
    <s v="1116L-020-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55"/>
    <s v="1116L-020-155"/>
    <s v="1116UA12012"/>
    <s v="WT-01.2"/>
    <s v="South"/>
    <n v="100"/>
    <n v="180"/>
    <s v="WT-01.2, REC., SBX, TYP."/>
    <s v="Rec."/>
    <s v="SBX"/>
    <s v="UCS GL1"/>
    <n v="0.875"/>
    <n v="0.875"/>
    <n v="1.1875"/>
    <n v="0.9375"/>
    <n v="76"/>
    <s v="N/A"/>
    <s v="GL-01T"/>
    <n v="10"/>
    <s v="TO-1116GLT01-10-7050"/>
    <n v="98.25"/>
    <m/>
    <m/>
    <n v="101.875"/>
    <n v="69.508463541666671"/>
    <n v="834.1015625"/>
    <s v="RELEASED"/>
    <s v="MATCHES"/>
    <x v="129"/>
    <x v="0"/>
  </r>
  <r>
    <x v="31"/>
    <n v="1"/>
    <n v="20"/>
    <n v="155"/>
    <s v="1116L-020-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0"/>
    <n v="1"/>
    <n v="20"/>
    <n v="156"/>
    <s v="1116L-020-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56"/>
    <s v="1116L-020-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57"/>
    <s v="1116L-020-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57"/>
    <s v="1116L-020-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58"/>
    <s v="1116L-020-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30"/>
    <n v="1"/>
    <n v="20"/>
    <n v="158"/>
    <s v="1116L-020-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14"/>
    <n v="1"/>
    <n v="21"/>
    <n v="1"/>
    <s v="1116L-021-001"/>
    <s v="1116UA36007"/>
    <s v="WT-03.6"/>
    <s v="Southwest"/>
    <n v="90.544600000000003"/>
    <n v="108"/>
    <s v="WT-03.6, CURVED, SBX, HEAVY"/>
    <s v="Curved"/>
    <s v="SBX"/>
    <s v="UCS GL1"/>
    <n v="0.92379999999999995"/>
    <n v="0.92379999999999995"/>
    <n v="1.1875"/>
    <n v="1.1875"/>
    <m/>
    <s v="N/A"/>
    <s v="GL-04T"/>
    <n v="30"/>
    <s v="TO-1116GLT04-30-6505"/>
    <m/>
    <n v="88.697000000000003"/>
    <n v="192.5"/>
    <n v="105.625"/>
    <n v="65.059865451388887"/>
    <n v="780.71318062743046"/>
    <s v="RELEASED"/>
    <s v="MATCHES"/>
    <x v="137"/>
    <x v="0"/>
  </r>
  <r>
    <x v="14"/>
    <n v="1"/>
    <n v="21"/>
    <n v="2"/>
    <s v="1116L-021-002"/>
    <s v="1116UA36008"/>
    <s v="WT-03.6"/>
    <s v="Southwest"/>
    <n v="90.508499999999998"/>
    <n v="108"/>
    <s v="WT-03.6, CURVED, SBX, TYP."/>
    <s v="Curved"/>
    <s v="SBX"/>
    <s v="UCS GL1"/>
    <n v="0.90575000000000006"/>
    <n v="0.90575000000000006"/>
    <n v="1.1875"/>
    <n v="1.1875"/>
    <m/>
    <s v="N/A"/>
    <s v="GL-04T"/>
    <n v="30"/>
    <s v="TO-1116GLT04-30-6505"/>
    <m/>
    <n v="88.697000000000003"/>
    <n v="192.5"/>
    <n v="105.625"/>
    <n v="65.059865451388887"/>
    <n v="780.71318062743046"/>
    <s v="RELEASED"/>
    <s v="MATCHES"/>
    <x v="137"/>
    <x v="0"/>
  </r>
  <r>
    <x v="14"/>
    <n v="1"/>
    <n v="21"/>
    <n v="3"/>
    <s v="1116L-021-003"/>
    <s v="1116UA36008"/>
    <s v="WT-03.6"/>
    <s v="Southwest"/>
    <n v="90.522000000000006"/>
    <n v="108"/>
    <s v="WT-03.6, CURVED, SBX, TYP."/>
    <s v="Curved"/>
    <s v="SBX"/>
    <s v="UCS GL1"/>
    <n v="0.91249999999999998"/>
    <n v="0.91249999999999998"/>
    <n v="1.1875"/>
    <n v="1.1875"/>
    <m/>
    <s v="N/A"/>
    <s v="GL-04T"/>
    <n v="30"/>
    <s v="TO-1116GLT04-30-6505"/>
    <m/>
    <n v="88.697000000000003"/>
    <n v="192.5"/>
    <n v="105.625"/>
    <n v="65.059865451388887"/>
    <n v="780.71318062743046"/>
    <s v="RELEASED"/>
    <s v="MATCHES"/>
    <x v="137"/>
    <x v="0"/>
  </r>
  <r>
    <x v="30"/>
    <n v="1"/>
    <n v="21"/>
    <n v="4"/>
    <s v="1116L-021-004"/>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6"/>
    <s v="1116L-021-006"/>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8"/>
    <s v="1116L-021-008"/>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10"/>
    <s v="1116L-021-010"/>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12"/>
    <s v="1116L-021-012"/>
    <s v="1116UA22011"/>
    <s v="WT-02.2"/>
    <s v="West"/>
    <n v="36"/>
    <n v="108"/>
    <s v="WT-02.2, REC., SBX-R, MECH EQUIP. ACCESS"/>
    <s v="Rec."/>
    <s v="SBX-R"/>
    <s v="UCS GL1"/>
    <n v="0.875"/>
    <n v="0.875"/>
    <n v="1.1875"/>
    <n v="1.1875"/>
    <m/>
    <s v="N/A"/>
    <s v="GL-07T"/>
    <n v="10"/>
    <s v="TO-1116GLT07-10-2512"/>
    <n v="34.25"/>
    <m/>
    <m/>
    <n v="105.625"/>
    <n v="25.122612847222221"/>
    <n v="301.47135416666663"/>
    <s v="RELEASED"/>
    <s v="MATCHES"/>
    <x v="138"/>
    <x v="0"/>
  </r>
  <r>
    <x v="30"/>
    <n v="1"/>
    <n v="21"/>
    <n v="14"/>
    <s v="1116L-021-014"/>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16"/>
    <s v="1116L-021-016"/>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18"/>
    <s v="1116L-021-018"/>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20"/>
    <s v="1116L-021-020"/>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22"/>
    <s v="1116L-021-022"/>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24"/>
    <s v="1116L-021-024"/>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26"/>
    <s v="1116L-021-026"/>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28"/>
    <s v="1116L-021-028"/>
    <s v="1116UA22013"/>
    <s v="WT-02.2"/>
    <s v="West"/>
    <n v="36"/>
    <n v="108"/>
    <s v="WT-02.2, REC., SBX-R, REMOVABLE, MECH EQUIP. ACCESS"/>
    <s v="Rec."/>
    <s v="SBX-R"/>
    <s v="UCS GL1"/>
    <n v="0.875"/>
    <n v="0.875"/>
    <n v="1.1875"/>
    <n v="1.1875"/>
    <m/>
    <s v="N/A"/>
    <s v="GL-07T"/>
    <n v="10"/>
    <s v="TO-1116GLT07-10-2512"/>
    <n v="34.25"/>
    <m/>
    <m/>
    <n v="105.625"/>
    <n v="25.122612847222221"/>
    <n v="301.47135416666663"/>
    <s v="RELEASED"/>
    <s v="MATCHES"/>
    <x v="138"/>
    <x v="0"/>
  </r>
  <r>
    <x v="30"/>
    <n v="1"/>
    <n v="21"/>
    <n v="30"/>
    <s v="1116L-021-030"/>
    <s v="1116UA22022"/>
    <s v="WT-02.2"/>
    <s v="West"/>
    <n v="36"/>
    <n v="108"/>
    <s v="WT-02.2, REC., SBX-L, REMOVABLE ADJACENT"/>
    <s v="Rec."/>
    <s v="SBX-L"/>
    <s v="UCS GL1"/>
    <n v="0.875"/>
    <n v="0.875"/>
    <n v="1.1875"/>
    <n v="1.1875"/>
    <m/>
    <s v="N/A"/>
    <s v="GL-07T"/>
    <n v="10"/>
    <s v="TO-1116GLT07-10-2512"/>
    <n v="34.25"/>
    <m/>
    <m/>
    <n v="105.625"/>
    <n v="25.122612847222221"/>
    <n v="301.47135416666663"/>
    <s v="RELEASED"/>
    <s v="MATCHES"/>
    <x v="138"/>
    <x v="0"/>
  </r>
  <r>
    <x v="30"/>
    <n v="1"/>
    <n v="21"/>
    <n v="32"/>
    <s v="1116L-021-032"/>
    <s v="1116UA22011"/>
    <s v="WT-02.2"/>
    <s v="West"/>
    <n v="36"/>
    <n v="108"/>
    <s v="WT-02.2, REC., SBX-R, TYP."/>
    <s v="Rec."/>
    <s v="SBX-R"/>
    <s v="UCS GL1"/>
    <n v="0.875"/>
    <n v="0.875"/>
    <n v="1.1875"/>
    <n v="1.1875"/>
    <m/>
    <s v="N/A"/>
    <s v="GL-07T"/>
    <n v="10"/>
    <s v="TO-1116GLT07-10-2512"/>
    <n v="34.25"/>
    <m/>
    <m/>
    <n v="105.625"/>
    <n v="25.122612847222221"/>
    <n v="301.47135416666663"/>
    <s v="RELEASED"/>
    <s v="MATCHES"/>
    <x v="138"/>
    <x v="0"/>
  </r>
  <r>
    <x v="14"/>
    <n v="1"/>
    <n v="21"/>
    <n v="33"/>
    <s v="1116L-021-033"/>
    <s v="1116UA36011"/>
    <s v="WT-03.6"/>
    <s v="Northwest"/>
    <n v="81.531999999999996"/>
    <n v="108"/>
    <s v="WT-03.6, CURVED, SBX, TYP."/>
    <s v="Curved"/>
    <s v="SBX"/>
    <s v="UCS GL1"/>
    <n v="0.87514999999999998"/>
    <n v="0.93115000000000003"/>
    <n v="1.1875"/>
    <n v="1.1875"/>
    <m/>
    <s v="N/A"/>
    <s v="GL-04T"/>
    <n v="30"/>
    <s v="TO-1116GLT04-30-5847"/>
    <m/>
    <n v="79.725700000000003"/>
    <n v="138"/>
    <n v="105.625"/>
    <n v="58.47935460069445"/>
    <n v="701.75225520833339"/>
    <s v="RELEASED"/>
    <s v="MATCHES"/>
    <x v="139"/>
    <x v="0"/>
  </r>
  <r>
    <x v="14"/>
    <n v="1"/>
    <n v="21"/>
    <n v="34"/>
    <s v="1116L-021-034"/>
    <s v="1116UA36012"/>
    <s v="WT-03.6"/>
    <s v="Northwest"/>
    <n v="81.571700000000007"/>
    <n v="108"/>
    <s v="WT-03.6, CURVED, SBX, HEAVY, TYP."/>
    <s v="Curved"/>
    <s v="SBX"/>
    <s v="UCS GL1"/>
    <n v="0.89685000000000004"/>
    <n v="0.94915000000000005"/>
    <n v="1.1875"/>
    <n v="1.1875"/>
    <m/>
    <s v="N/A"/>
    <s v="GL-04T"/>
    <n v="30"/>
    <s v="TO-1116GLT04-30-5847"/>
    <m/>
    <n v="79.725700000000003"/>
    <n v="138"/>
    <n v="105.625"/>
    <n v="58.47935460069445"/>
    <n v="701.75225520833339"/>
    <s v="RELEASED"/>
    <s v="MATCHES"/>
    <x v="139"/>
    <x v="0"/>
  </r>
  <r>
    <x v="30"/>
    <n v="1"/>
    <n v="21"/>
    <n v="35"/>
    <s v="1116L-021-035"/>
    <s v="1116UA22014"/>
    <s v="WT-02.2"/>
    <s v="Northwest"/>
    <n v="36.5"/>
    <n v="108"/>
    <s v="WT-02.2, REC., SBX-L, HEAVY"/>
    <s v="Rec."/>
    <s v="SBX-L"/>
    <s v="UCS GL1"/>
    <n v="0.875"/>
    <n v="0.875"/>
    <n v="1.1875"/>
    <n v="1.1875"/>
    <m/>
    <s v="N/A"/>
    <s v="GL-07T"/>
    <n v="10"/>
    <s v="TO-1116GLT07-10-2548"/>
    <n v="34.75"/>
    <m/>
    <m/>
    <n v="105.625"/>
    <n v="25.489366319444443"/>
    <n v="305.87239583333331"/>
    <s v="RELEASED"/>
    <s v="MATCHES"/>
    <x v="140"/>
    <x v="0"/>
  </r>
  <r>
    <x v="30"/>
    <n v="1"/>
    <n v="21"/>
    <n v="37"/>
    <s v="1116L-021-037"/>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39"/>
    <s v="1116L-021-039"/>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41"/>
    <s v="1116L-021-041"/>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43"/>
    <s v="1116L-021-043"/>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45"/>
    <s v="1116L-021-045"/>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47"/>
    <s v="1116L-021-047"/>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49"/>
    <s v="1116L-021-049"/>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51"/>
    <s v="1116L-021-051"/>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53"/>
    <s v="1116L-021-053"/>
    <s v="1116UA22015"/>
    <s v="WT-02.2"/>
    <s v="Northwest"/>
    <n v="36"/>
    <n v="108"/>
    <s v="WT-02.2, REC., SBX-R, WWT ADJ - L, TYP."/>
    <s v="Rec."/>
    <s v="SBX-R"/>
    <s v="UCS GL1"/>
    <n v="0.875"/>
    <n v="0.875"/>
    <n v="1.1875"/>
    <n v="1.1875"/>
    <m/>
    <s v="N/A"/>
    <s v="GL-07T"/>
    <n v="10"/>
    <s v="TO-1116GLT07-10-2512"/>
    <n v="34.25"/>
    <m/>
    <m/>
    <n v="105.625"/>
    <n v="25.122612847222221"/>
    <n v="301.47135416666663"/>
    <s v="RELEASED"/>
    <s v="MATCHES"/>
    <x v="138"/>
    <x v="0"/>
  </r>
  <r>
    <x v="30"/>
    <n v="1"/>
    <n v="21"/>
    <n v="55"/>
    <s v="1116L-021-055"/>
    <s v="1116UA22016"/>
    <s v="WT-02.2"/>
    <s v="Northwest"/>
    <n v="36"/>
    <n v="108"/>
    <s v="WT-02.2, REC., SBX-L, WWT ADJ - L, TYP."/>
    <s v="Rec."/>
    <s v="SBX-L"/>
    <s v="UCS GL1"/>
    <n v="0.875"/>
    <n v="0.875"/>
    <n v="1.1875"/>
    <n v="1.1875"/>
    <m/>
    <s v="N/A"/>
    <s v="GL-07T"/>
    <n v="10"/>
    <s v="TO-1116GLT07-10-2512"/>
    <n v="34.25"/>
    <m/>
    <m/>
    <n v="105.625"/>
    <n v="25.122612847222221"/>
    <n v="301.47135416666663"/>
    <s v="RELEASED"/>
    <s v="MATCHES"/>
    <x v="138"/>
    <x v="0"/>
  </r>
  <r>
    <x v="30"/>
    <n v="1"/>
    <n v="21"/>
    <n v="57"/>
    <s v="1116L-021-057"/>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59"/>
    <s v="1116L-021-059"/>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15"/>
    <n v="1"/>
    <n v="21"/>
    <n v="60"/>
    <s v="1116L-021-060"/>
    <s v="1116UA14004"/>
    <s v="WT-01.4"/>
    <s v="Northwest"/>
    <n v="92.0625"/>
    <n v="108"/>
    <s v="WT-01.4, REC., SBX, HEAVY, TYP."/>
    <s v="Rec."/>
    <s v="SBX"/>
    <s v="UCS GL1"/>
    <n v="0.875"/>
    <n v="0.93620000000000003"/>
    <n v="1.1875"/>
    <n v="1.1875"/>
    <m/>
    <s v="N/A"/>
    <s v="GL-01T"/>
    <n v="10"/>
    <s v="TO-1116GLT01-10-6619"/>
    <n v="90.251300000000001"/>
    <m/>
    <m/>
    <n v="105.625"/>
    <n v="66.199955295138892"/>
    <n v="794.39946354166671"/>
    <s v="RELEASED"/>
    <s v="MATCHES"/>
    <x v="141"/>
    <x v="0"/>
  </r>
  <r>
    <x v="16"/>
    <n v="1"/>
    <n v="21"/>
    <n v="61"/>
    <s v="1116L-021-061"/>
    <s v="1116UA37002"/>
    <s v="WT-03.7"/>
    <s v="Northwest"/>
    <n v="36.093000000000004"/>
    <n v="108"/>
    <s v="WT-03.7, CURVED, SBX-R, HEAVY"/>
    <s v="Curved"/>
    <s v="SBX-R"/>
    <s v="UCS GL1"/>
    <n v="0.83725000000000005"/>
    <n v="1.0375000000000001"/>
    <n v="1.1875"/>
    <n v="1.1875"/>
    <m/>
    <s v="N/A"/>
    <s v="GL-09T"/>
    <n v="30"/>
    <s v="TO-1116GLT09-30-2509"/>
    <m/>
    <n v="34.218250000000005"/>
    <n v="138"/>
    <n v="105.625"/>
    <n v="25.099324001736115"/>
    <n v="301.1918880208334"/>
    <s v="RELEASED"/>
    <s v="MATCHES"/>
    <x v="142"/>
    <x v="0"/>
  </r>
  <r>
    <x v="15"/>
    <n v="1"/>
    <n v="21"/>
    <n v="62"/>
    <s v="1116L-021-062"/>
    <s v="1116UA14005"/>
    <s v="WT-01.4"/>
    <s v="North "/>
    <n v="100"/>
    <n v="108"/>
    <s v="WT-01.4, REC., SBX, TYP."/>
    <s v="Rec."/>
    <s v="SBX"/>
    <s v="UCS GL1"/>
    <n v="0.875"/>
    <n v="0.875"/>
    <n v="1.1875"/>
    <n v="1.1875"/>
    <m/>
    <s v="N/A"/>
    <s v="GL-01T"/>
    <n v="10"/>
    <s v="TO-1116GLT01-10-7206"/>
    <n v="98.25"/>
    <m/>
    <m/>
    <n v="105.625"/>
    <n v="72.067057291666671"/>
    <n v="864.8046875"/>
    <s v="RELEASED"/>
    <s v="MATCHES"/>
    <x v="143"/>
    <x v="0"/>
  </r>
  <r>
    <x v="30"/>
    <n v="1"/>
    <n v="21"/>
    <n v="63"/>
    <s v="1116L-021-063"/>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65"/>
    <s v="1116L-021-065"/>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67"/>
    <s v="1116L-021-067"/>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69"/>
    <s v="1116L-021-069"/>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71"/>
    <s v="1116L-021-071"/>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73"/>
    <s v="1116L-021-073"/>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75"/>
    <s v="1116L-021-075"/>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77"/>
    <s v="1116L-021-077"/>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79"/>
    <s v="1116L-021-079"/>
    <s v="1116UA22017"/>
    <s v="WT-02.2"/>
    <s v="North "/>
    <n v="36.125"/>
    <n v="108"/>
    <s v="WT-02.2, REC., SBX-L, HEAVY, TYP."/>
    <s v="Rec."/>
    <s v="SBX-L"/>
    <s v="UCS GL1"/>
    <n v="1"/>
    <n v="0.875"/>
    <n v="1.1875"/>
    <n v="1.1875"/>
    <m/>
    <s v="N/A"/>
    <s v="GL-07T"/>
    <n v="10"/>
    <s v="TO-1116GLT07-10-2512"/>
    <n v="34.25"/>
    <m/>
    <m/>
    <n v="105.625"/>
    <n v="25.122612847222221"/>
    <n v="301.47135416666663"/>
    <s v="RELEASED"/>
    <s v="MATCHES"/>
    <x v="138"/>
    <x v="0"/>
  </r>
  <r>
    <x v="14"/>
    <n v="1"/>
    <n v="21"/>
    <n v="80"/>
    <s v="1116L-021-080"/>
    <s v="1116UA36007"/>
    <s v="WT-03.6"/>
    <s v="Northeast"/>
    <n v="90.544600000000003"/>
    <n v="108"/>
    <s v="WT-03.6, CURVED, SBX, HEAVY"/>
    <s v="Curved"/>
    <s v="SBX"/>
    <s v="UCS GL1"/>
    <n v="0.92379999999999995"/>
    <n v="0.92379999999999995"/>
    <n v="1.1875"/>
    <n v="1.1875"/>
    <m/>
    <s v="N/A"/>
    <s v="GL-04T"/>
    <n v="30"/>
    <s v="TO-1116GLT04-30-6505"/>
    <m/>
    <n v="88.697000000000003"/>
    <n v="192.5"/>
    <n v="105.625"/>
    <n v="65.059865451388887"/>
    <n v="780.71318062743046"/>
    <s v="RELEASED"/>
    <s v="MATCHES"/>
    <x v="137"/>
    <x v="0"/>
  </r>
  <r>
    <x v="14"/>
    <n v="1"/>
    <n v="21"/>
    <n v="81"/>
    <s v="1116L-021-081"/>
    <s v="1116UA36008"/>
    <s v="WT-03.6"/>
    <s v="Northeast"/>
    <n v="90.508499999999998"/>
    <n v="108"/>
    <s v="WT-03.6, CURVED, SBX, TYP."/>
    <s v="Curved"/>
    <s v="SBX"/>
    <s v="UCS GL1"/>
    <n v="0.90575000000000006"/>
    <n v="0.90575000000000006"/>
    <n v="1.1875"/>
    <n v="1.1875"/>
    <m/>
    <s v="N/A"/>
    <s v="GL-04T"/>
    <n v="30"/>
    <s v="TO-1116GLT04-30-6505"/>
    <m/>
    <n v="88.697000000000003"/>
    <n v="192.5"/>
    <n v="105.625"/>
    <n v="65.059865451388887"/>
    <n v="780.71318062743046"/>
    <s v="RELEASED"/>
    <s v="MATCHES"/>
    <x v="137"/>
    <x v="0"/>
  </r>
  <r>
    <x v="14"/>
    <n v="1"/>
    <n v="21"/>
    <n v="82"/>
    <s v="1116L-021-082"/>
    <s v="1116UA36008"/>
    <s v="WT-03.6"/>
    <s v="Northeast"/>
    <n v="90.522000000000006"/>
    <n v="108"/>
    <s v="WT-03.6, CURVED, SBX, TYP."/>
    <s v="Curved"/>
    <s v="SBX"/>
    <s v="UCS GL1"/>
    <n v="0.91249999999999998"/>
    <n v="0.91249999999999998"/>
    <n v="1.1875"/>
    <n v="1.1875"/>
    <m/>
    <s v="N/A"/>
    <s v="GL-04T"/>
    <n v="30"/>
    <s v="TO-1116GLT04-30-6505"/>
    <m/>
    <n v="88.697000000000003"/>
    <n v="192.5"/>
    <n v="105.625"/>
    <n v="65.059865451388887"/>
    <n v="780.71318062743046"/>
    <s v="RELEASED"/>
    <s v="MATCHES"/>
    <x v="137"/>
    <x v="0"/>
  </r>
  <r>
    <x v="30"/>
    <n v="1"/>
    <n v="21"/>
    <n v="83"/>
    <s v="1116L-021-083"/>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85"/>
    <s v="1116L-021-085"/>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87"/>
    <s v="1116L-021-087"/>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89"/>
    <s v="1116L-021-089"/>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91"/>
    <s v="1116L-021-091"/>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93"/>
    <s v="1116L-021-093"/>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95"/>
    <s v="1116L-021-095"/>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97"/>
    <s v="1116L-021-097"/>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99"/>
    <s v="1116L-021-099"/>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101"/>
    <s v="1116L-021-101"/>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103"/>
    <s v="1116L-021-103"/>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105"/>
    <s v="1116L-021-105"/>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107"/>
    <s v="1116L-021-107"/>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109"/>
    <s v="1116L-021-109"/>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111"/>
    <s v="1116L-021-111"/>
    <s v="1116UA22011"/>
    <s v="WT-02.2"/>
    <s v="East"/>
    <n v="36"/>
    <n v="108"/>
    <s v="WT-02.2, REC., SBX-R, TYP."/>
    <s v="Rec."/>
    <s v="SBX-R"/>
    <s v="UCS GL1"/>
    <n v="0.875"/>
    <n v="0.875"/>
    <n v="1.1875"/>
    <n v="1.1875"/>
    <m/>
    <s v="N/A"/>
    <s v="GL-07T"/>
    <n v="10"/>
    <s v="TO-1116GLT07-10-2512"/>
    <n v="34.25"/>
    <m/>
    <m/>
    <n v="105.625"/>
    <n v="25.122612847222221"/>
    <n v="301.47135416666663"/>
    <s v="RELEASED"/>
    <s v="MATCHES"/>
    <x v="138"/>
    <x v="0"/>
  </r>
  <r>
    <x v="14"/>
    <n v="1"/>
    <n v="21"/>
    <n v="112"/>
    <s v="1116L-021-112"/>
    <s v="1116UA36011"/>
    <s v="WT-03.6"/>
    <s v="Southeast"/>
    <n v="81.625900000000001"/>
    <n v="108"/>
    <s v="WT-03.6, CURVED, SBX, TYP."/>
    <s v="Curved"/>
    <s v="SBX"/>
    <s v="UCS GL1"/>
    <n v="0.92210000000000003"/>
    <n v="0.97809999999999997"/>
    <n v="1.1875"/>
    <n v="1.1875"/>
    <m/>
    <s v="N/A"/>
    <s v="GL-04T"/>
    <n v="30"/>
    <s v="TO-1116GLT04-30-5847"/>
    <m/>
    <n v="79.725700000000003"/>
    <n v="138"/>
    <n v="105.625"/>
    <n v="58.47935460069445"/>
    <n v="701.75225520833339"/>
    <s v="RELEASED"/>
    <s v="MATCHES"/>
    <x v="139"/>
    <x v="0"/>
  </r>
  <r>
    <x v="14"/>
    <n v="1"/>
    <n v="21"/>
    <n v="113"/>
    <s v="1116L-021-113"/>
    <s v="1116UA36012"/>
    <s v="WT-03.6"/>
    <s v="Southeast"/>
    <n v="81.527600000000007"/>
    <n v="108"/>
    <s v="WT-03.6, CURVED, SBX, HEAVY, TYP."/>
    <s v="Curved"/>
    <s v="SBX"/>
    <s v="UCS GL1"/>
    <n v="0.87450000000000006"/>
    <n v="0.9274"/>
    <n v="1.1875"/>
    <n v="1.1875"/>
    <m/>
    <s v="N/A"/>
    <s v="GL-04T"/>
    <n v="30"/>
    <s v="TO-1116GLT04-30-5847"/>
    <m/>
    <n v="79.725700000000003"/>
    <n v="138"/>
    <n v="105.625"/>
    <n v="58.47935460069445"/>
    <n v="701.75225520833339"/>
    <s v="RELEASED"/>
    <s v="MATCHES"/>
    <x v="139"/>
    <x v="0"/>
  </r>
  <r>
    <x v="30"/>
    <n v="1"/>
    <n v="21"/>
    <n v="114"/>
    <s v="1116L-021-114"/>
    <s v="1116UA22018"/>
    <s v="WT-02.2"/>
    <s v="Southeast"/>
    <n v="36"/>
    <n v="108"/>
    <s v="WT-02.2, REC., SBX-L, HEAVY"/>
    <s v="Rec."/>
    <s v="SBX-L"/>
    <s v="UCS GL1"/>
    <n v="0.875"/>
    <n v="0.875"/>
    <n v="1.1875"/>
    <n v="1.1875"/>
    <m/>
    <s v="N/A"/>
    <s v="GL-07T"/>
    <n v="10"/>
    <s v="TO-1116GLT07-10-2512"/>
    <n v="34.25"/>
    <m/>
    <m/>
    <n v="105.625"/>
    <n v="25.122612847222221"/>
    <n v="301.47135416666663"/>
    <s v="RELEASED"/>
    <s v="MATCHES"/>
    <x v="138"/>
    <x v="0"/>
  </r>
  <r>
    <x v="30"/>
    <n v="1"/>
    <n v="21"/>
    <n v="116"/>
    <s v="1116L-021-116"/>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18"/>
    <s v="1116L-021-118"/>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20"/>
    <s v="1116L-021-120"/>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22"/>
    <s v="1116L-021-122"/>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24"/>
    <s v="1116L-021-124"/>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26"/>
    <s v="1116L-021-126"/>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28"/>
    <s v="1116L-021-128"/>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30"/>
    <s v="1116L-021-130"/>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32"/>
    <s v="1116L-021-132"/>
    <s v="1116UA22019"/>
    <s v="WT-02.2"/>
    <s v="Southeast"/>
    <n v="36"/>
    <n v="108"/>
    <s v="WT-02.2, REC., SBX-R, WWT ADJ-R"/>
    <s v="Rec."/>
    <s v="SBX-R"/>
    <s v="UCS GL1"/>
    <n v="0.875"/>
    <n v="0.875"/>
    <n v="1.1875"/>
    <n v="1.1875"/>
    <m/>
    <s v="N/A"/>
    <s v="GL-07T"/>
    <n v="10"/>
    <s v="TO-1116GLT07-10-2512"/>
    <n v="34.25"/>
    <m/>
    <m/>
    <n v="105.625"/>
    <n v="25.122612847222221"/>
    <n v="301.47135416666663"/>
    <s v="RELEASED"/>
    <s v="MATCHES"/>
    <x v="138"/>
    <x v="0"/>
  </r>
  <r>
    <x v="30"/>
    <n v="1"/>
    <n v="21"/>
    <n v="134"/>
    <s v="1116L-021-134"/>
    <s v="1116UA22020"/>
    <s v="WT-02.2"/>
    <s v="Southeast"/>
    <n v="36"/>
    <n v="108"/>
    <s v="WT-02.2, REC., SBX-L, WWT ADJ-R"/>
    <s v="Rec."/>
    <s v="SBX-L"/>
    <s v="UCS GL1"/>
    <n v="0.875"/>
    <n v="0.875"/>
    <n v="1.1875"/>
    <n v="1.1875"/>
    <m/>
    <s v="N/A"/>
    <s v="GL-07T"/>
    <n v="10"/>
    <s v="TO-1116GLT07-10-2512"/>
    <n v="34.25"/>
    <m/>
    <m/>
    <n v="105.625"/>
    <n v="25.122612847222221"/>
    <n v="301.47135416666663"/>
    <s v="RELEASED"/>
    <s v="MATCHES"/>
    <x v="138"/>
    <x v="0"/>
  </r>
  <r>
    <x v="30"/>
    <n v="1"/>
    <n v="21"/>
    <n v="136"/>
    <s v="1116L-021-136"/>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38"/>
    <s v="1116L-021-138"/>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15"/>
    <n v="1"/>
    <n v="21"/>
    <n v="139"/>
    <s v="1116L-021-139"/>
    <s v="1116UA14004"/>
    <s v="WT-01.4"/>
    <s v="Southeast"/>
    <n v="92.0625"/>
    <n v="108"/>
    <s v="WT-01.4, REC., SBX, HEAVY, TYP."/>
    <s v="Rec."/>
    <s v="SBX"/>
    <s v="UCS GL1"/>
    <n v="0.875"/>
    <n v="0.93620000000000003"/>
    <n v="1.1875"/>
    <n v="1.1875"/>
    <m/>
    <s v="N/A"/>
    <s v="GL-01T"/>
    <n v="10"/>
    <s v="TO-1116GLT01-10-6619"/>
    <n v="90.251300000000001"/>
    <m/>
    <m/>
    <n v="105.625"/>
    <n v="66.199955295138892"/>
    <n v="794.39946354166671"/>
    <s v="RELEASED"/>
    <s v="MATCHES"/>
    <x v="141"/>
    <x v="0"/>
  </r>
  <r>
    <x v="16"/>
    <n v="1"/>
    <n v="21"/>
    <n v="140"/>
    <s v="1116L-021-140"/>
    <s v="1116UA37002"/>
    <s v="WT-03.7"/>
    <s v="Southeast"/>
    <n v="36.093000000000004"/>
    <n v="108"/>
    <s v="WT-03.7, CURVED, SBX-R, HEAVY"/>
    <s v="Curved"/>
    <s v="SBX-R"/>
    <s v="UCS GL1"/>
    <n v="0.83725000000000005"/>
    <n v="1.0375000000000001"/>
    <n v="1.1875"/>
    <n v="1.1875"/>
    <m/>
    <s v="N/A"/>
    <s v="GL-09T"/>
    <n v="30"/>
    <s v="TO-1116GLT09-30-2509"/>
    <m/>
    <n v="34.218250000000005"/>
    <n v="138"/>
    <n v="105.625"/>
    <n v="25.099324001736115"/>
    <n v="301.1918880208334"/>
    <s v="RELEASED"/>
    <s v="MATCHES"/>
    <x v="142"/>
    <x v="0"/>
  </r>
  <r>
    <x v="15"/>
    <n v="1"/>
    <n v="21"/>
    <n v="141"/>
    <s v="1116L-021-141"/>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2"/>
    <s v="1116L-021-142"/>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43"/>
    <s v="1116L-021-143"/>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4"/>
    <s v="1116L-021-144"/>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45"/>
    <s v="1116L-021-145"/>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6"/>
    <s v="1116L-021-146"/>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47"/>
    <s v="1116L-021-147"/>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8"/>
    <s v="1116L-021-148"/>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49"/>
    <s v="1116L-021-149"/>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0"/>
    <s v="1116L-021-150"/>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51"/>
    <s v="1116L-021-151"/>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2"/>
    <s v="1116L-021-152"/>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53"/>
    <s v="1116L-021-153"/>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4"/>
    <s v="1116L-021-154"/>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55"/>
    <s v="1116L-021-155"/>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6"/>
    <s v="1116L-021-156"/>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57"/>
    <s v="1116L-021-157"/>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8"/>
    <s v="1116L-021-158"/>
    <s v="1116UA22017"/>
    <s v="WT-02.2"/>
    <s v="South"/>
    <n v="36.125"/>
    <n v="108"/>
    <s v="WT-02.2, REC., SBX-L, HEAVY, TYP."/>
    <s v="Rec."/>
    <s v="SBX-L"/>
    <s v="UCS GL1"/>
    <n v="1"/>
    <n v="0.875"/>
    <n v="1.1875"/>
    <n v="1.1875"/>
    <m/>
    <s v="N/A"/>
    <s v="GL-07T"/>
    <n v="10"/>
    <s v="TO-1116GLT07-10-2512"/>
    <n v="34.25"/>
    <m/>
    <m/>
    <n v="105.625"/>
    <n v="25.122612847222221"/>
    <n v="301.47135416666663"/>
    <s v="RELEASED"/>
    <s v="MATCHES"/>
    <x v="138"/>
    <x v="0"/>
  </r>
  <r>
    <x v="28"/>
    <n v="1"/>
    <s v="21M"/>
    <n v="1"/>
    <s v="1116L-021M-001"/>
    <s v="1116UA34015"/>
    <s v="WT-03.4"/>
    <s v="Southwest"/>
    <n v="90.544600000000003"/>
    <n v="180"/>
    <s v="WT-03.4, CURVED, SBX, HEAVY, TOP/BOT LIGHTING"/>
    <s v="Curved"/>
    <s v="SBX"/>
    <s v="UCS GL1"/>
    <n v="0.92379999999999995"/>
    <n v="0.92379999999999995"/>
    <n v="1.1875"/>
    <n v="0.9375"/>
    <n v="76"/>
    <s v="?"/>
    <s v="GL-04B"/>
    <n v="30"/>
    <s v="TO-1116GLB04-30-6375"/>
    <m/>
    <n v="88.697000000000003"/>
    <n v="192.5"/>
    <n v="101.875"/>
    <n v="62.750047743055561"/>
    <n v="753.00057291666667"/>
    <s v="RELEASED"/>
    <s v="MATCHES"/>
    <x v="144"/>
    <x v="0"/>
  </r>
  <r>
    <x v="28"/>
    <n v="1"/>
    <s v="21M"/>
    <n v="1"/>
    <s v="1116L-021M-001"/>
    <s v="1116UA34015"/>
    <s v="WT-03.4"/>
    <s v="Southwest"/>
    <n v="90.544600000000003"/>
    <n v="180"/>
    <s v="WT-03.4, CURVED, SBX, HEAVY, TOP/BOT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28"/>
    <n v="1"/>
    <s v="21M"/>
    <n v="2"/>
    <s v="1116L-021M-002"/>
    <s v="1116UA34016"/>
    <s v="WT-03.4"/>
    <s v="Southwest"/>
    <n v="90.508499999999998"/>
    <n v="180"/>
    <s v="WT-03.4, CURVED, SBX, ISA-R, TOP/BOT LIGHTING"/>
    <s v="Curved"/>
    <s v="SBX"/>
    <s v="UCS GL1"/>
    <n v="0.90575000000000006"/>
    <n v="0.90575000000000006"/>
    <n v="1.1875"/>
    <n v="0.9375"/>
    <n v="76"/>
    <s v="?"/>
    <s v="GL-04B"/>
    <n v="30"/>
    <s v="TO-1116GLB04-30-6375"/>
    <m/>
    <n v="88.697000000000003"/>
    <n v="192.5"/>
    <n v="101.875"/>
    <n v="62.750047743055561"/>
    <n v="753.00057291666667"/>
    <s v="RELEASED"/>
    <s v="MATCHES"/>
    <x v="144"/>
    <x v="0"/>
  </r>
  <r>
    <x v="28"/>
    <n v="1"/>
    <s v="21M"/>
    <n v="2"/>
    <s v="1116L-021M-002"/>
    <s v="1116UA34016"/>
    <s v="WT-03.4"/>
    <s v="Southwest"/>
    <n v="90.508499999999998"/>
    <n v="180"/>
    <s v="WT-03.4, CURVED, SBX, ISA-R, TOP/BOT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28"/>
    <n v="1"/>
    <s v="21M"/>
    <n v="3"/>
    <s v="1116L-021M-003"/>
    <s v="1116UA34016"/>
    <s v="WT-03.4"/>
    <s v="Southwest"/>
    <n v="90.522000000000006"/>
    <n v="180"/>
    <s v="WT-03.4, CURVED, SBX, ISA-R, TOP/BOT LIGHTING"/>
    <s v="Curved"/>
    <s v="SBX"/>
    <s v="UCS GL1"/>
    <n v="0.91249999999999998"/>
    <n v="0.91249999999999998"/>
    <n v="1.1875"/>
    <n v="0.9375"/>
    <n v="76"/>
    <s v="?"/>
    <s v="GL-04B"/>
    <n v="30"/>
    <s v="TO-1116GLB04-30-6375"/>
    <m/>
    <n v="88.697000000000003"/>
    <n v="192.5"/>
    <n v="101.875"/>
    <n v="62.750047743055561"/>
    <n v="753.00057291666667"/>
    <s v="RELEASED"/>
    <s v="MATCHES"/>
    <x v="144"/>
    <x v="0"/>
  </r>
  <r>
    <x v="28"/>
    <n v="1"/>
    <s v="21M"/>
    <n v="3"/>
    <s v="1116L-021M-003"/>
    <s v="1116UA34016"/>
    <s v="WT-03.4"/>
    <s v="Southwest"/>
    <n v="90.522000000000006"/>
    <n v="180"/>
    <s v="WT-03.4, CURVED, SBX, ISA-R, TOP/BOT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32"/>
    <n v="1"/>
    <s v="21M"/>
    <n v="4"/>
    <s v="1116L-021M-004"/>
    <s v="1116UA21070"/>
    <s v="WT-02.1"/>
    <s v="West"/>
    <n v="36"/>
    <n v="180"/>
    <s v="WT-02.1, REC., SBX-L, ISA-L"/>
    <s v="Rec."/>
    <s v="SBX-L"/>
    <s v="UCS GL1"/>
    <n v="0.875"/>
    <n v="0.875"/>
    <n v="1.1875"/>
    <n v="0.9375"/>
    <n v="76"/>
    <s v="?"/>
    <s v="GL-25Z"/>
    <n v="10"/>
    <s v="TO-1116GLZ25-10-2423"/>
    <n v="34.25"/>
    <m/>
    <m/>
    <n v="101.875"/>
    <n v="24.230685763888889"/>
    <n v="290.76822916666669"/>
    <s v="RELEASED"/>
    <s v="MATCHES"/>
    <x v="145"/>
    <x v="0"/>
  </r>
  <r>
    <x v="32"/>
    <n v="1"/>
    <s v="21M"/>
    <n v="4"/>
    <s v="1116L-021M-004"/>
    <s v="1116UA21070"/>
    <s v="WT-02.1"/>
    <s v="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5"/>
    <s v="1116L-021M-00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6"/>
    <s v="1116L-021M-006"/>
    <s v="1116UA21071"/>
    <s v="WT-02.1"/>
    <s v="West"/>
    <n v="36"/>
    <n v="180"/>
    <s v="WT-02.1, REC., SBX-R, ISA-2X"/>
    <s v="Rec."/>
    <s v="SBX-R"/>
    <s v="UCS GL1"/>
    <n v="0.875"/>
    <n v="0.875"/>
    <n v="1.1875"/>
    <n v="0.9375"/>
    <n v="76"/>
    <s v="?"/>
    <s v="GL-25Z"/>
    <n v="10"/>
    <s v="TO-1116GLZ25-10-2423"/>
    <n v="34.25"/>
    <m/>
    <m/>
    <n v="101.875"/>
    <n v="24.230685763888889"/>
    <n v="290.76822916666669"/>
    <s v="RELEASED"/>
    <s v="MATCHES"/>
    <x v="145"/>
    <x v="0"/>
  </r>
  <r>
    <x v="32"/>
    <n v="1"/>
    <s v="21M"/>
    <n v="6"/>
    <s v="1116L-021M-006"/>
    <s v="1116UA21071"/>
    <s v="WT-02.1"/>
    <s v="West"/>
    <n v="36"/>
    <n v="180"/>
    <s v="WT-02.1, REC., SBX-R, ISA-2X"/>
    <s v="Rec."/>
    <s v="SBX-R"/>
    <s v="UCS GL2"/>
    <n v="0.875"/>
    <n v="0.875"/>
    <n v="0.9375"/>
    <n v="1.1875"/>
    <n v="104"/>
    <n v="2.2000000000000002"/>
    <s v="GL-02Z"/>
    <n v="10"/>
    <s v="TO-1116GLZ02-10-1857"/>
    <n v="34.25"/>
    <m/>
    <m/>
    <n v="73.875"/>
    <n v="17.570963541666668"/>
    <n v="210.8515625"/>
    <s v="RELEASED"/>
    <s v="MATCHES"/>
    <x v="108"/>
    <x v="0"/>
  </r>
  <r>
    <x v="33"/>
    <n v="1"/>
    <s v="21M"/>
    <n v="7"/>
    <s v="1116L-021M-00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8"/>
    <s v="1116L-021M-008"/>
    <s v="1116UA21072"/>
    <s v="WT-02.1"/>
    <s v="West"/>
    <n v="36"/>
    <n v="180"/>
    <s v="WT-02.1, REC., SBX-L, TYP."/>
    <s v="Rec."/>
    <s v="SBX-L"/>
    <s v="UCS GL1"/>
    <n v="0.875"/>
    <n v="0.875"/>
    <n v="1.1875"/>
    <n v="0.9375"/>
    <n v="76"/>
    <s v="?"/>
    <s v="GL-25Z"/>
    <n v="10"/>
    <s v="TO-1116GLZ25-10-2423"/>
    <n v="34.25"/>
    <m/>
    <m/>
    <n v="101.875"/>
    <n v="24.230685763888889"/>
    <n v="290.76822916666669"/>
    <s v="RELEASED"/>
    <s v="MATCHES"/>
    <x v="145"/>
    <x v="0"/>
  </r>
  <r>
    <x v="32"/>
    <n v="1"/>
    <s v="21M"/>
    <n v="8"/>
    <s v="1116L-021M-008"/>
    <s v="1116UA21072"/>
    <s v="WT-02.1"/>
    <s v="West"/>
    <n v="36"/>
    <n v="180"/>
    <s v="WT-02.1, REC., SBX-L, TYP."/>
    <s v="Rec."/>
    <s v="SBX-L"/>
    <s v="UCS GL2"/>
    <n v="0.875"/>
    <n v="0.875"/>
    <n v="0.9375"/>
    <n v="1.1875"/>
    <n v="104"/>
    <n v="2.2000000000000002"/>
    <s v="GL-02Z"/>
    <n v="10"/>
    <s v="TO-1116GLZ02-10-1857"/>
    <n v="34.25"/>
    <m/>
    <m/>
    <n v="73.875"/>
    <n v="17.570963541666668"/>
    <n v="210.8515625"/>
    <s v="RELEASED"/>
    <s v="MATCHES"/>
    <x v="108"/>
    <x v="0"/>
  </r>
  <r>
    <x v="33"/>
    <n v="1"/>
    <s v="21M"/>
    <n v="9"/>
    <s v="1116L-021M-00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0"/>
    <s v="1116L-021M-010"/>
    <s v="1116UA21073"/>
    <s v="WT-02.1"/>
    <s v="West"/>
    <n v="36"/>
    <n v="180"/>
    <s v="WT-02.1, REC., SBX-R, ISA-R"/>
    <s v="Rec."/>
    <s v="SBX-R"/>
    <s v="UCS GL1"/>
    <n v="0.875"/>
    <n v="0.875"/>
    <n v="1.1875"/>
    <n v="0.9375"/>
    <n v="76"/>
    <s v="?"/>
    <s v="GL-25Z"/>
    <n v="10"/>
    <s v="TO-1116GLZ25-10-2423"/>
    <n v="34.25"/>
    <m/>
    <m/>
    <n v="101.875"/>
    <n v="24.230685763888889"/>
    <n v="290.76822916666669"/>
    <s v="RELEASED"/>
    <s v="MATCHES"/>
    <x v="145"/>
    <x v="0"/>
  </r>
  <r>
    <x v="32"/>
    <n v="1"/>
    <s v="21M"/>
    <n v="10"/>
    <s v="1116L-021M-010"/>
    <s v="1116UA21073"/>
    <s v="WT-02.1"/>
    <s v="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1"/>
    <s v="1116L-021M-01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2"/>
    <s v="1116L-021M-012"/>
    <s v="1116UA21074"/>
    <s v="WT-02.1"/>
    <s v="West"/>
    <n v="36"/>
    <n v="180"/>
    <s v="WT-02.1, REC., SBX-L, ISA-R, MECH EQUIP. ACCESS"/>
    <s v="Rec."/>
    <s v="SBX-L"/>
    <s v="UCS GL1"/>
    <n v="0.875"/>
    <n v="0.875"/>
    <n v="1.1875"/>
    <n v="0.9375"/>
    <n v="76"/>
    <s v="?"/>
    <s v="GL-25Z"/>
    <n v="10"/>
    <s v="TO-1116GLZ25-10-2423"/>
    <n v="34.25"/>
    <m/>
    <m/>
    <n v="101.875"/>
    <n v="24.230685763888889"/>
    <n v="290.76822916666669"/>
    <s v="RELEASED"/>
    <s v="MATCHES"/>
    <x v="145"/>
    <x v="0"/>
  </r>
  <r>
    <x v="32"/>
    <n v="1"/>
    <s v="21M"/>
    <n v="12"/>
    <s v="1116L-021M-012"/>
    <s v="1116UA21074"/>
    <s v="WT-02.1"/>
    <s v="West"/>
    <n v="36"/>
    <n v="180"/>
    <s v="WT-02.1, REC., SBX-L, ISA-R, MECH EQUIP. ACCESS"/>
    <s v="Rec."/>
    <s v="SBX-L"/>
    <s v="UCS GL2"/>
    <n v="0.875"/>
    <n v="0.875"/>
    <n v="0.9375"/>
    <n v="1.1875"/>
    <n v="104"/>
    <n v="2.2000000000000002"/>
    <s v="GL-02Z"/>
    <n v="10"/>
    <s v="TO-1116GLZ02-10-1857"/>
    <n v="34.25"/>
    <m/>
    <m/>
    <n v="73.875"/>
    <n v="17.570963541666668"/>
    <n v="210.8515625"/>
    <s v="RELEASED"/>
    <s v="MATCHES"/>
    <x v="108"/>
    <x v="0"/>
  </r>
  <r>
    <x v="33"/>
    <n v="1"/>
    <s v="21M"/>
    <n v="13"/>
    <s v="1116L-021M-013"/>
    <s v="1116UA42009"/>
    <s v="WT-04.2"/>
    <s v="West"/>
    <n v="100"/>
    <n v="180"/>
    <s v="WT-04.2, REC., LOUVER, MECH EQUIP. ACCESS"/>
    <s v="Rec."/>
    <s v="Louver"/>
    <s v="UCS GL1"/>
    <n v="0.875"/>
    <n v="0.875"/>
    <n v="0.9375"/>
    <n v="1.1875"/>
    <n v="104"/>
    <n v="2.2000000000000002"/>
    <s v="GL-02Z"/>
    <n v="10"/>
    <s v="TO-1116GLZ02-10-5040"/>
    <n v="98.25"/>
    <m/>
    <m/>
    <n v="73.875"/>
    <n v="50.404296875"/>
    <n v="604.8515625"/>
    <s v="RELEASED"/>
    <s v="MATCHES"/>
    <x v="114"/>
    <x v="0"/>
  </r>
  <r>
    <x v="32"/>
    <n v="1"/>
    <s v="21M"/>
    <n v="14"/>
    <s v="1116L-021M-014"/>
    <s v="1116UA21075"/>
    <s v="WT-02.1"/>
    <s v="West"/>
    <n v="36"/>
    <n v="180"/>
    <s v="WT-02.1, REC., SBX-R, ISA-L"/>
    <s v="Rec."/>
    <s v="SBX-R"/>
    <s v="UCS GL1"/>
    <n v="0.875"/>
    <n v="0.875"/>
    <n v="1.1875"/>
    <n v="0.9375"/>
    <n v="76"/>
    <s v="?"/>
    <s v="GL-25Z"/>
    <n v="10"/>
    <s v="TO-1116GLZ25-10-2423"/>
    <n v="34.25"/>
    <m/>
    <m/>
    <n v="101.875"/>
    <n v="24.230685763888889"/>
    <n v="290.76822916666669"/>
    <s v="RELEASED"/>
    <s v="MATCHES"/>
    <x v="145"/>
    <x v="0"/>
  </r>
  <r>
    <x v="32"/>
    <n v="1"/>
    <s v="21M"/>
    <n v="14"/>
    <s v="1116L-021M-014"/>
    <s v="1116UA21075"/>
    <s v="WT-02.1"/>
    <s v="We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5"/>
    <s v="1116L-021M-01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6"/>
    <s v="1116L-021M-016"/>
    <s v="1116UA21072"/>
    <s v="WT-02.1"/>
    <s v="West"/>
    <n v="36"/>
    <n v="180"/>
    <s v="WT-02.1, REC., SBX-L, TYP."/>
    <s v="Rec."/>
    <s v="SBX-L"/>
    <s v="UCS GL1"/>
    <n v="0.875"/>
    <n v="0.875"/>
    <n v="1.1875"/>
    <n v="0.9375"/>
    <n v="76"/>
    <s v="?"/>
    <s v="GL-25Z"/>
    <n v="10"/>
    <s v="TO-1116GLZ25-10-2423"/>
    <n v="34.25"/>
    <m/>
    <m/>
    <n v="101.875"/>
    <n v="24.230685763888889"/>
    <n v="290.76822916666669"/>
    <s v="RELEASED"/>
    <s v="MATCHES"/>
    <x v="145"/>
    <x v="0"/>
  </r>
  <r>
    <x v="32"/>
    <n v="1"/>
    <s v="21M"/>
    <n v="16"/>
    <s v="1116L-021M-016"/>
    <s v="1116UA21072"/>
    <s v="WT-02.1"/>
    <s v="West"/>
    <n v="36"/>
    <n v="180"/>
    <s v="WT-02.1, REC., SBX-L, TYP."/>
    <s v="Rec."/>
    <s v="SBX-L"/>
    <s v="UCS GL2"/>
    <n v="0.875"/>
    <n v="0.875"/>
    <n v="0.9375"/>
    <n v="1.1875"/>
    <n v="104"/>
    <n v="2.2000000000000002"/>
    <s v="GL-02Z"/>
    <n v="10"/>
    <s v="TO-1116GLZ02-10-1857"/>
    <n v="34.25"/>
    <m/>
    <m/>
    <n v="73.875"/>
    <n v="17.570963541666668"/>
    <n v="210.8515625"/>
    <s v="RELEASED"/>
    <s v="MATCHES"/>
    <x v="108"/>
    <x v="0"/>
  </r>
  <r>
    <x v="33"/>
    <n v="1"/>
    <s v="21M"/>
    <n v="17"/>
    <s v="1116L-021M-01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8"/>
    <s v="1116L-021M-018"/>
    <s v="1116UA21073"/>
    <s v="WT-02.1"/>
    <s v="West"/>
    <n v="36"/>
    <n v="180"/>
    <s v="WT-02.1, REC., SBX-R, ISA-R"/>
    <s v="Rec."/>
    <s v="SBX-R"/>
    <s v="UCS GL1"/>
    <n v="0.875"/>
    <n v="0.875"/>
    <n v="1.1875"/>
    <n v="0.9375"/>
    <n v="76"/>
    <s v="?"/>
    <s v="GL-25Z"/>
    <n v="10"/>
    <s v="TO-1116GLZ25-10-2423"/>
    <n v="34.25"/>
    <m/>
    <m/>
    <n v="101.875"/>
    <n v="24.230685763888889"/>
    <n v="290.76822916666669"/>
    <s v="RELEASED"/>
    <s v="MATCHES"/>
    <x v="145"/>
    <x v="0"/>
  </r>
  <r>
    <x v="32"/>
    <n v="1"/>
    <s v="21M"/>
    <n v="18"/>
    <s v="1116L-021M-018"/>
    <s v="1116UA21073"/>
    <s v="WT-02.1"/>
    <s v="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9"/>
    <s v="1116L-021M-01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0"/>
    <s v="1116L-021M-020"/>
    <s v="1116UA21074"/>
    <s v="WT-02.1"/>
    <s v="West"/>
    <n v="36"/>
    <n v="180"/>
    <s v="WT-02.1, REC., SBX-L, ISA-R"/>
    <s v="Rec."/>
    <s v="SBX-L"/>
    <s v="UCS GL1"/>
    <n v="0.875"/>
    <n v="0.875"/>
    <n v="1.1875"/>
    <n v="0.9375"/>
    <n v="76"/>
    <s v="?"/>
    <s v="GL-25Z"/>
    <n v="10"/>
    <s v="TO-1116GLZ25-10-2423"/>
    <n v="34.25"/>
    <m/>
    <m/>
    <n v="101.875"/>
    <n v="24.230685763888889"/>
    <n v="290.76822916666669"/>
    <s v="RELEASED"/>
    <s v="MATCHES"/>
    <x v="145"/>
    <x v="0"/>
  </r>
  <r>
    <x v="32"/>
    <n v="1"/>
    <s v="21M"/>
    <n v="20"/>
    <s v="1116L-021M-020"/>
    <s v="1116UA21074"/>
    <s v="WT-02.1"/>
    <s v="West"/>
    <n v="36"/>
    <n v="180"/>
    <s v="WT-02.1, REC., SBX-L, ISA-R"/>
    <s v="Rec."/>
    <s v="SBX-L"/>
    <s v="UCS GL2"/>
    <n v="0.875"/>
    <n v="0.875"/>
    <n v="0.9375"/>
    <n v="1.1875"/>
    <n v="104"/>
    <n v="2.2000000000000002"/>
    <s v="GL-02Z"/>
    <n v="10"/>
    <s v="TO-1116GLZ02-10-1857"/>
    <n v="34.25"/>
    <m/>
    <m/>
    <n v="73.875"/>
    <n v="17.570963541666668"/>
    <n v="210.8515625"/>
    <s v="RELEASED"/>
    <s v="MATCHES"/>
    <x v="108"/>
    <x v="0"/>
  </r>
  <r>
    <x v="33"/>
    <n v="1"/>
    <s v="21M"/>
    <n v="21"/>
    <s v="1116L-021M-02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2"/>
    <s v="1116L-021M-022"/>
    <s v="1116UA21073"/>
    <s v="WT-02.1"/>
    <s v="West"/>
    <n v="36"/>
    <n v="180"/>
    <s v="WT-02.1, REC., SBX-R, ISA-R"/>
    <s v="Rec."/>
    <s v="SBX-R"/>
    <s v="UCS GL1"/>
    <n v="0.875"/>
    <n v="0.875"/>
    <n v="1.1875"/>
    <n v="0.9375"/>
    <n v="76"/>
    <s v="?"/>
    <s v="GL-25Z"/>
    <n v="10"/>
    <s v="TO-1116GLZ25-10-2423"/>
    <n v="34.25"/>
    <m/>
    <m/>
    <n v="101.875"/>
    <n v="24.230685763888889"/>
    <n v="290.76822916666669"/>
    <s v="RELEASED"/>
    <s v="MATCHES"/>
    <x v="145"/>
    <x v="0"/>
  </r>
  <r>
    <x v="32"/>
    <n v="1"/>
    <s v="21M"/>
    <n v="22"/>
    <s v="1116L-021M-022"/>
    <s v="1116UA21073"/>
    <s v="WT-02.1"/>
    <s v="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23"/>
    <s v="1116L-021M-023"/>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4"/>
    <s v="1116L-021M-024"/>
    <s v="1116UA21070"/>
    <s v="WT-02.1"/>
    <s v="West"/>
    <n v="36"/>
    <n v="180"/>
    <s v="WT-02.1, REC., SBX-L, ISA-L"/>
    <s v="Rec."/>
    <s v="SBX-L"/>
    <s v="UCS GL1"/>
    <n v="0.875"/>
    <n v="0.875"/>
    <n v="1.1875"/>
    <n v="0.9375"/>
    <n v="76"/>
    <s v="?"/>
    <s v="GL-25Z"/>
    <n v="10"/>
    <s v="TO-1116GLZ25-10-2423"/>
    <n v="34.25"/>
    <m/>
    <m/>
    <n v="101.875"/>
    <n v="24.230685763888889"/>
    <n v="290.76822916666669"/>
    <s v="RELEASED"/>
    <s v="MATCHES"/>
    <x v="145"/>
    <x v="0"/>
  </r>
  <r>
    <x v="32"/>
    <n v="1"/>
    <s v="21M"/>
    <n v="24"/>
    <s v="1116L-021M-024"/>
    <s v="1116UA21070"/>
    <s v="WT-02.1"/>
    <s v="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25"/>
    <s v="1116L-021M-02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6"/>
    <s v="1116L-021M-026"/>
    <s v="1116UA21075"/>
    <s v="WT-02.1"/>
    <s v="West"/>
    <n v="36"/>
    <n v="180"/>
    <s v="WT-02.1, REC., SBX-R, ISA-L"/>
    <s v="Rec."/>
    <s v="SBX-R"/>
    <s v="UCS GL1"/>
    <n v="0.875"/>
    <n v="0.875"/>
    <n v="1.1875"/>
    <n v="0.9375"/>
    <n v="76"/>
    <s v="?"/>
    <s v="GL-25Z"/>
    <n v="10"/>
    <s v="TO-1116GLZ25-10-2423"/>
    <n v="34.25"/>
    <m/>
    <m/>
    <n v="101.875"/>
    <n v="24.230685763888889"/>
    <n v="290.76822916666669"/>
    <s v="RELEASED"/>
    <s v="MATCHES"/>
    <x v="145"/>
    <x v="0"/>
  </r>
  <r>
    <x v="32"/>
    <n v="1"/>
    <s v="21M"/>
    <n v="26"/>
    <s v="1116L-021M-026"/>
    <s v="1116UA21075"/>
    <s v="WT-02.1"/>
    <s v="West"/>
    <n v="36"/>
    <n v="180"/>
    <s v="WT-02.1, REC., SBX-R, ISA-L"/>
    <s v="Rec."/>
    <s v="SBX-R"/>
    <s v="UCS GL2"/>
    <n v="0.875"/>
    <n v="0.875"/>
    <n v="0.9375"/>
    <n v="1.1875"/>
    <n v="104"/>
    <n v="2.2000000000000002"/>
    <s v="GL-02Z"/>
    <n v="10"/>
    <s v="TO-1116GLZ02-10-1857"/>
    <n v="34.25"/>
    <m/>
    <m/>
    <n v="73.875"/>
    <n v="17.570963541666668"/>
    <n v="210.8515625"/>
    <s v="RELEASED"/>
    <s v="MATCHES"/>
    <x v="108"/>
    <x v="0"/>
  </r>
  <r>
    <x v="33"/>
    <n v="1"/>
    <s v="21M"/>
    <n v="27"/>
    <s v="1116L-021M-027"/>
    <s v="1116UA42009"/>
    <s v="WT-04.2"/>
    <s v="West"/>
    <n v="100"/>
    <n v="180"/>
    <s v="WT-04.2, REC., LOUVER, REMOVABLE ADJACENT"/>
    <s v="Rec."/>
    <s v="Louver"/>
    <s v="UCS GL1"/>
    <n v="0.875"/>
    <n v="0.875"/>
    <n v="0.9375"/>
    <n v="1.1875"/>
    <n v="104"/>
    <n v="2.2000000000000002"/>
    <s v="GL-02Z"/>
    <n v="10"/>
    <s v="TO-1116GLZ02-10-5040"/>
    <n v="98.25"/>
    <m/>
    <m/>
    <n v="73.875"/>
    <n v="50.404296875"/>
    <n v="604.8515625"/>
    <s v="RELEASED"/>
    <s v="MATCHES"/>
    <x v="114"/>
    <x v="0"/>
  </r>
  <r>
    <x v="32"/>
    <n v="1"/>
    <s v="21M"/>
    <n v="28"/>
    <s v="1116L-021M-028"/>
    <s v="1116UA21076"/>
    <s v="WT-02.1"/>
    <s v="West"/>
    <n v="36"/>
    <n v="180"/>
    <s v="WT-02.1, REC., SBX-L, REMOVABLE, MECH EQUIP. ACCESS"/>
    <s v="Rec."/>
    <s v="SBX-L"/>
    <s v="UCS GL1"/>
    <n v="0.875"/>
    <n v="0.875"/>
    <n v="1.1875"/>
    <n v="0.9375"/>
    <n v="76"/>
    <s v="?"/>
    <s v="GL-25Z"/>
    <n v="10"/>
    <s v="TO-1116GLZ25-10-2423"/>
    <n v="34.25"/>
    <m/>
    <m/>
    <n v="101.875"/>
    <n v="24.230685763888889"/>
    <n v="290.76822916666669"/>
    <s v="RELEASED"/>
    <s v="MATCHES"/>
    <x v="145"/>
    <x v="0"/>
  </r>
  <r>
    <x v="32"/>
    <n v="1"/>
    <s v="21M"/>
    <n v="28"/>
    <s v="1116L-021M-028"/>
    <s v="1116UA21076"/>
    <s v="WT-02.1"/>
    <s v="West"/>
    <n v="36"/>
    <n v="180"/>
    <s v="WT-02.1, REC., SBX-L, REMOVABLE, MECH EQUIP. ACCESS"/>
    <s v="Rec."/>
    <s v="SBX-L"/>
    <s v="UCS GL2"/>
    <n v="0.875"/>
    <n v="0.875"/>
    <n v="0.9375"/>
    <n v="1.1875"/>
    <n v="104"/>
    <n v="2.2000000000000002"/>
    <s v="GL-02Z"/>
    <n v="10"/>
    <s v="TO-1116GLZ02-10-1857"/>
    <n v="34.25"/>
    <m/>
    <m/>
    <n v="73.875"/>
    <n v="17.570963541666668"/>
    <n v="210.8515625"/>
    <s v="RELEASED"/>
    <s v="MATCHES"/>
    <x v="108"/>
    <x v="0"/>
  </r>
  <r>
    <x v="33"/>
    <n v="1"/>
    <s v="21M"/>
    <n v="29"/>
    <s v="1116L-021M-029"/>
    <s v="1116UA42013"/>
    <s v="WT-04.2"/>
    <s v="West"/>
    <n v="100"/>
    <n v="180"/>
    <s v="WT-04.2, REC., LOUVER, REMOVABLE, MECH EQUIP. ACCESS"/>
    <s v="Rec."/>
    <s v="Louver"/>
    <s v="UCS GL1"/>
    <n v="0.875"/>
    <n v="0.875"/>
    <n v="0.9375"/>
    <n v="1.1875"/>
    <n v="104"/>
    <n v="2.2000000000000002"/>
    <s v="GL-02Z"/>
    <n v="10"/>
    <s v="TO-1116GLZ02-10-5040"/>
    <n v="98.25"/>
    <m/>
    <m/>
    <n v="73.875"/>
    <n v="50.404296875"/>
    <n v="604.8515625"/>
    <s v="RELEASED"/>
    <s v="MATCHES"/>
    <x v="114"/>
    <x v="0"/>
  </r>
  <r>
    <x v="32"/>
    <n v="1"/>
    <s v="21M"/>
    <n v="30"/>
    <s v="1116L-021M-030"/>
    <s v="1116UA21115"/>
    <s v="WT-02.1"/>
    <s v="West"/>
    <n v="36"/>
    <n v="180"/>
    <s v="WT-02.1, REC., SBX-R, REMOVABLE ADJACENT, ISA-R"/>
    <s v="Rec."/>
    <s v="SBX-R"/>
    <s v="UCS GL1"/>
    <n v="0.875"/>
    <n v="0.875"/>
    <n v="1.1875"/>
    <n v="0.9375"/>
    <n v="76"/>
    <s v="?"/>
    <s v="GL-25Z"/>
    <n v="10"/>
    <s v="TO-1116GLZ25-10-2423"/>
    <n v="34.25"/>
    <m/>
    <m/>
    <n v="101.875"/>
    <n v="24.230685763888889"/>
    <n v="290.76822916666669"/>
    <s v="RELEASED"/>
    <s v="MATCHES"/>
    <x v="145"/>
    <x v="0"/>
  </r>
  <r>
    <x v="32"/>
    <n v="1"/>
    <s v="21M"/>
    <n v="30"/>
    <s v="1116L-021M-030"/>
    <s v="1116UA21115"/>
    <s v="WT-02.1"/>
    <s v="West"/>
    <n v="36"/>
    <n v="180"/>
    <s v="WT-02.1, REC., SBX-R, REMOVABLE ADJACENT, ISA-R"/>
    <s v="Rec."/>
    <s v="SBX-R"/>
    <s v="UCS GL2"/>
    <n v="0.875"/>
    <n v="0.875"/>
    <n v="0.9375"/>
    <n v="1.1875"/>
    <n v="104"/>
    <n v="2.2000000000000002"/>
    <s v="GL-02Z"/>
    <n v="10"/>
    <s v="TO-1116GLZ02-10-1857"/>
    <n v="34.25"/>
    <m/>
    <m/>
    <n v="73.875"/>
    <n v="17.570963541666668"/>
    <n v="210.8515625"/>
    <s v="RELEASED"/>
    <s v="MATCHES"/>
    <x v="108"/>
    <x v="0"/>
  </r>
  <r>
    <x v="33"/>
    <n v="1"/>
    <s v="21M"/>
    <n v="31"/>
    <s v="1116L-021M-03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32"/>
    <s v="1116L-021M-032"/>
    <s v="1116UA21074"/>
    <s v="WT-02.1"/>
    <s v="West"/>
    <n v="36"/>
    <n v="180"/>
    <s v="WT-02.1, REC., SBX-L, ISA-R"/>
    <s v="Rec."/>
    <s v="SBX-L"/>
    <s v="UCS GL1"/>
    <n v="0.875"/>
    <n v="0.875"/>
    <n v="1.1875"/>
    <n v="0.9375"/>
    <n v="76"/>
    <s v="?"/>
    <s v="GL-25Z"/>
    <n v="10"/>
    <s v="TO-1116GLZ25-10-2423"/>
    <n v="34.25"/>
    <m/>
    <m/>
    <n v="101.875"/>
    <n v="24.230685763888889"/>
    <n v="290.76822916666669"/>
    <s v="RELEASED"/>
    <s v="MATCHES"/>
    <x v="145"/>
    <x v="0"/>
  </r>
  <r>
    <x v="32"/>
    <n v="1"/>
    <s v="21M"/>
    <n v="32"/>
    <s v="1116L-021M-032"/>
    <s v="1116UA21074"/>
    <s v="WT-02.1"/>
    <s v="West"/>
    <n v="36"/>
    <n v="180"/>
    <s v="WT-02.1, REC., SBX-L, ISA-R"/>
    <s v="Rec."/>
    <s v="SBX-L"/>
    <s v="UCS GL2"/>
    <n v="0.875"/>
    <n v="0.875"/>
    <n v="0.9375"/>
    <n v="1.1875"/>
    <n v="104"/>
    <n v="2.2000000000000002"/>
    <s v="GL-02Z"/>
    <n v="10"/>
    <s v="TO-1116GLZ02-10-1857"/>
    <n v="34.25"/>
    <m/>
    <m/>
    <n v="73.875"/>
    <n v="17.570963541666668"/>
    <n v="210.8515625"/>
    <s v="RELEASED"/>
    <s v="MATCHES"/>
    <x v="108"/>
    <x v="0"/>
  </r>
  <r>
    <x v="28"/>
    <n v="1"/>
    <s v="21M"/>
    <n v="33"/>
    <s v="1116L-021M-033"/>
    <s v="1116UA34026"/>
    <s v="WT-03.4"/>
    <s v="Northwest"/>
    <n v="81.531999999999996"/>
    <n v="180"/>
    <s v="WT-03.4, CURVED, SBX, ISA-R, BOTTOM LIGHTING"/>
    <s v="Curved"/>
    <s v="SBX"/>
    <s v="UCS GL1"/>
    <n v="0.87514999999999998"/>
    <n v="0.93115000000000003"/>
    <n v="1.1875"/>
    <n v="0.9375"/>
    <n v="76"/>
    <s v="?"/>
    <s v="GL-04B"/>
    <n v="30"/>
    <s v="TO-1116GLB04-30-5640"/>
    <m/>
    <n v="79.725700000000003"/>
    <n v="138"/>
    <n v="101.875"/>
    <n v="56.403164496527779"/>
    <n v="676.83797395833335"/>
    <s v="RELEASED"/>
    <s v="MATCHES"/>
    <x v="146"/>
    <x v="0"/>
  </r>
  <r>
    <x v="28"/>
    <n v="1"/>
    <s v="21M"/>
    <n v="33"/>
    <s v="1116L-021M-033"/>
    <s v="1116UA34026"/>
    <s v="WT-03.4"/>
    <s v="Northwest"/>
    <n v="81.531999999999996"/>
    <n v="180"/>
    <s v="WT-03.4, CURVED, SBX, ISA-R, BOTTOM LIGHTING"/>
    <s v="Curved"/>
    <s v="SBX"/>
    <s v="UCS GL2"/>
    <n v="0.87514999999999998"/>
    <n v="0.93115000000000003"/>
    <n v="0.9375"/>
    <n v="1.1875"/>
    <n v="104"/>
    <n v="2.2000000000000002"/>
    <s v="GL-05Z"/>
    <n v="30"/>
    <s v="TO-1116GLZ05-30-4190"/>
    <m/>
    <n v="79.725700000000003"/>
    <n v="138"/>
    <n v="73.875"/>
    <n v="40.900945052083337"/>
    <n v="490.81134062500007"/>
    <s v="RELEASED"/>
    <s v="MATCHES"/>
    <x v="111"/>
    <x v="0"/>
  </r>
  <r>
    <x v="28"/>
    <n v="1"/>
    <s v="21M"/>
    <n v="34"/>
    <s v="1116L-021M-034"/>
    <s v="1116UA34027"/>
    <s v="WT-03.4"/>
    <s v="Northwest"/>
    <n v="81.571700000000007"/>
    <n v="180"/>
    <s v="WT-03.4, CURVED, SBX, HEAVY, ISA-L, BOTTOM LIGHTING"/>
    <s v="Curved"/>
    <s v="SBX"/>
    <s v="UCS GL1"/>
    <n v="0.89685000000000004"/>
    <n v="0.94915000000000005"/>
    <n v="1.1875"/>
    <n v="0.9375"/>
    <n v="76"/>
    <s v="?"/>
    <s v="GL-04B"/>
    <n v="30"/>
    <s v="TO-1116GLB04-30-5640"/>
    <m/>
    <n v="79.725700000000003"/>
    <n v="138"/>
    <n v="101.875"/>
    <n v="56.403164496527779"/>
    <n v="676.83797395833335"/>
    <s v="RELEASED"/>
    <s v="MATCHES"/>
    <x v="146"/>
    <x v="0"/>
  </r>
  <r>
    <x v="28"/>
    <n v="1"/>
    <s v="21M"/>
    <n v="34"/>
    <s v="1116L-021M-034"/>
    <s v="1116UA34027"/>
    <s v="WT-03.4"/>
    <s v="Northwest"/>
    <n v="81.571700000000007"/>
    <n v="180"/>
    <s v="WT-03.4, CURVED, SBX, HEAVY, ISA-L, BOTTOM LIGHTING"/>
    <s v="Curved"/>
    <s v="SBX"/>
    <s v="UCS GL2"/>
    <n v="0.89685000000000004"/>
    <n v="0.94915000000000005"/>
    <n v="0.9375"/>
    <n v="1.1875"/>
    <n v="104"/>
    <n v="2.2000000000000002"/>
    <s v="GL-05Z"/>
    <n v="30"/>
    <s v="TO-1116GLZ05-30-4190"/>
    <m/>
    <n v="79.725700000000003"/>
    <n v="138"/>
    <n v="73.875"/>
    <n v="40.900945052083337"/>
    <n v="490.81134062500007"/>
    <s v="RELEASED"/>
    <s v="MATCHES"/>
    <x v="111"/>
    <x v="0"/>
  </r>
  <r>
    <x v="32"/>
    <n v="1"/>
    <s v="21M"/>
    <n v="35"/>
    <s v="1116L-021M-035"/>
    <s v="1116UA21077"/>
    <s v="WT-02.1"/>
    <s v="Northwest"/>
    <n v="36.5"/>
    <n v="180"/>
    <s v="WT-02.1, REC., SBX-R, HEAVY, ISA-L"/>
    <s v="Rec."/>
    <s v="SBX-R"/>
    <s v="UCS GL1"/>
    <n v="0.875"/>
    <n v="0.875"/>
    <n v="1.1875"/>
    <n v="0.9375"/>
    <n v="76"/>
    <s v="?"/>
    <s v="GL-25Z"/>
    <n v="10"/>
    <s v="TO-1116GLZ25-10-2558"/>
    <n v="34.75"/>
    <m/>
    <m/>
    <n v="101.875"/>
    <n v="24.584418402777779"/>
    <n v="295.01302083333337"/>
    <s v="RELEASED"/>
    <s v="MATCHES"/>
    <x v="147"/>
    <x v="0"/>
  </r>
  <r>
    <x v="32"/>
    <n v="1"/>
    <s v="21M"/>
    <n v="35"/>
    <s v="1116L-021M-035"/>
    <s v="1116UA21077"/>
    <s v="WT-02.1"/>
    <s v="Northwest"/>
    <n v="36.5"/>
    <n v="180"/>
    <s v="WT-02.1, REC., SBX-R, HEAVY, ISA-L"/>
    <s v="Rec."/>
    <s v="SBX-R"/>
    <s v="UCS GL2"/>
    <n v="0.875"/>
    <n v="0.875"/>
    <n v="0.9375"/>
    <n v="1.1875"/>
    <n v="104"/>
    <n v="2.2000000000000002"/>
    <s v="GL-02Z"/>
    <n v="10"/>
    <s v="TO-1116GLZ02-10-1882"/>
    <n v="34.75"/>
    <m/>
    <m/>
    <n v="73.875"/>
    <n v="17.827473958333332"/>
    <n v="213.9296875"/>
    <s v="RELEASED"/>
    <s v="MATCHES"/>
    <x v="113"/>
    <x v="0"/>
  </r>
  <r>
    <x v="33"/>
    <n v="1"/>
    <s v="21M"/>
    <n v="36"/>
    <s v="1116L-021M-03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37"/>
    <s v="1116L-021M-037"/>
    <s v="1116UA21070"/>
    <s v="WT-02.1"/>
    <s v="Northwest"/>
    <n v="36"/>
    <n v="180"/>
    <s v="WT-02.1, REC., SBX-L, ISA-L"/>
    <s v="Rec."/>
    <s v="SBX-L"/>
    <s v="UCS GL1"/>
    <n v="0.875"/>
    <n v="0.875"/>
    <n v="1.1875"/>
    <n v="0.9375"/>
    <n v="76"/>
    <s v="?"/>
    <s v="GL-25Z"/>
    <n v="10"/>
    <s v="TO-1116GLZ25-10-2423"/>
    <n v="34.25"/>
    <m/>
    <m/>
    <n v="101.875"/>
    <n v="24.230685763888889"/>
    <n v="290.76822916666669"/>
    <s v="RELEASED"/>
    <s v="MATCHES"/>
    <x v="145"/>
    <x v="0"/>
  </r>
  <r>
    <x v="32"/>
    <n v="1"/>
    <s v="21M"/>
    <n v="37"/>
    <s v="1116L-021M-037"/>
    <s v="1116UA21070"/>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38"/>
    <s v="1116L-021M-03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39"/>
    <s v="1116L-021M-039"/>
    <s v="1116UA21078"/>
    <s v="WT-02.1"/>
    <s v="Northwest"/>
    <n v="36"/>
    <n v="180"/>
    <s v="WT-02.1, REC., SBX-R, TYP."/>
    <s v="Rec."/>
    <s v="SBX-R"/>
    <s v="UCS GL1"/>
    <n v="0.875"/>
    <n v="0.875"/>
    <n v="1.1875"/>
    <n v="0.9375"/>
    <n v="76"/>
    <s v="?"/>
    <s v="GL-25Z"/>
    <n v="10"/>
    <s v="TO-1116GLZ25-10-2423"/>
    <n v="34.25"/>
    <m/>
    <m/>
    <n v="101.875"/>
    <n v="24.230685763888889"/>
    <n v="290.76822916666669"/>
    <s v="RELEASED"/>
    <s v="MATCHES"/>
    <x v="145"/>
    <x v="0"/>
  </r>
  <r>
    <x v="32"/>
    <n v="1"/>
    <s v="21M"/>
    <n v="39"/>
    <s v="1116L-021M-039"/>
    <s v="1116UA21078"/>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3"/>
    <n v="1"/>
    <s v="21M"/>
    <n v="40"/>
    <s v="1116L-021M-040"/>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1"/>
    <s v="1116L-021M-041"/>
    <s v="1116UA21074"/>
    <s v="WT-02.1"/>
    <s v="Northwest"/>
    <n v="36"/>
    <n v="180"/>
    <s v="WT-02.1, REC., SBX-L, ISA-R"/>
    <s v="Rec."/>
    <s v="SBX-L"/>
    <s v="UCS GL1"/>
    <n v="0.875"/>
    <n v="0.875"/>
    <n v="1.1875"/>
    <n v="0.9375"/>
    <n v="76"/>
    <s v="?"/>
    <s v="GL-25Z"/>
    <n v="10"/>
    <s v="TO-1116GLZ25-10-2423"/>
    <n v="34.25"/>
    <m/>
    <m/>
    <n v="101.875"/>
    <n v="24.230685763888889"/>
    <n v="290.76822916666669"/>
    <s v="RELEASED"/>
    <s v="MATCHES"/>
    <x v="145"/>
    <x v="0"/>
  </r>
  <r>
    <x v="32"/>
    <n v="1"/>
    <s v="21M"/>
    <n v="41"/>
    <s v="1116L-021M-041"/>
    <s v="1116UA21074"/>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3"/>
    <n v="1"/>
    <s v="21M"/>
    <n v="42"/>
    <s v="1116L-021M-042"/>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3"/>
    <s v="1116L-021M-043"/>
    <s v="1116UA21073"/>
    <s v="WT-02.1"/>
    <s v="Northwest"/>
    <n v="36"/>
    <n v="180"/>
    <s v="WT-02.1, REC., SBX-R, ISA-R"/>
    <s v="Rec."/>
    <s v="SBX-R"/>
    <s v="UCS GL1"/>
    <n v="0.875"/>
    <n v="0.875"/>
    <n v="1.1875"/>
    <n v="0.9375"/>
    <n v="76"/>
    <s v="?"/>
    <s v="GL-25Z"/>
    <n v="10"/>
    <s v="TO-1116GLZ25-10-2423"/>
    <n v="34.25"/>
    <m/>
    <m/>
    <n v="101.875"/>
    <n v="24.230685763888889"/>
    <n v="290.76822916666669"/>
    <s v="RELEASED"/>
    <s v="MATCHES"/>
    <x v="145"/>
    <x v="0"/>
  </r>
  <r>
    <x v="32"/>
    <n v="1"/>
    <s v="21M"/>
    <n v="43"/>
    <s v="1116L-021M-043"/>
    <s v="1116UA21073"/>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44"/>
    <s v="1116L-021M-044"/>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5"/>
    <s v="1116L-021M-045"/>
    <s v="1116UA21074"/>
    <s v="WT-02.1"/>
    <s v="Northwest"/>
    <n v="36"/>
    <n v="180"/>
    <s v="WT-02.1, REC., SBX-L, ISA-R"/>
    <s v="Rec."/>
    <s v="SBX-L"/>
    <s v="UCS GL1"/>
    <n v="0.875"/>
    <n v="0.875"/>
    <n v="1.1875"/>
    <n v="0.9375"/>
    <n v="76"/>
    <s v="?"/>
    <s v="GL-25Z"/>
    <n v="10"/>
    <s v="TO-1116GLZ25-10-2423"/>
    <n v="34.25"/>
    <m/>
    <m/>
    <n v="101.875"/>
    <n v="24.230685763888889"/>
    <n v="290.76822916666669"/>
    <s v="RELEASED"/>
    <s v="MATCHES"/>
    <x v="145"/>
    <x v="0"/>
  </r>
  <r>
    <x v="32"/>
    <n v="1"/>
    <s v="21M"/>
    <n v="45"/>
    <s v="1116L-021M-045"/>
    <s v="1116UA21074"/>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3"/>
    <n v="1"/>
    <s v="21M"/>
    <n v="46"/>
    <s v="1116L-021M-04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7"/>
    <s v="1116L-021M-047"/>
    <s v="1116UA21075"/>
    <s v="WT-02.1"/>
    <s v="Northwest"/>
    <n v="36"/>
    <n v="180"/>
    <s v="WT-02.1, REC., SBX-R, ISA-L"/>
    <s v="Rec."/>
    <s v="SBX-R"/>
    <s v="UCS GL1"/>
    <n v="0.875"/>
    <n v="0.875"/>
    <n v="1.1875"/>
    <n v="0.9375"/>
    <n v="76"/>
    <s v="?"/>
    <s v="GL-25Z"/>
    <n v="10"/>
    <s v="TO-1116GLZ25-10-2423"/>
    <n v="34.25"/>
    <m/>
    <m/>
    <n v="101.875"/>
    <n v="24.230685763888889"/>
    <n v="290.76822916666669"/>
    <s v="RELEASED"/>
    <s v="MATCHES"/>
    <x v="145"/>
    <x v="0"/>
  </r>
  <r>
    <x v="32"/>
    <n v="1"/>
    <s v="21M"/>
    <n v="47"/>
    <s v="1116L-021M-047"/>
    <s v="1116UA21075"/>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3"/>
    <n v="1"/>
    <s v="21M"/>
    <n v="48"/>
    <s v="1116L-021M-04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9"/>
    <s v="1116L-021M-049"/>
    <s v="1116UA21072"/>
    <s v="WT-02.1"/>
    <s v="Northwest"/>
    <n v="36"/>
    <n v="180"/>
    <s v="WT-02.1, REC., SBX-L, TYP."/>
    <s v="Rec."/>
    <s v="SBX-L"/>
    <s v="UCS GL1"/>
    <n v="0.875"/>
    <n v="0.875"/>
    <n v="1.1875"/>
    <n v="0.9375"/>
    <n v="76"/>
    <s v="?"/>
    <s v="GL-25Z"/>
    <n v="10"/>
    <s v="TO-1116GLZ25-10-2423"/>
    <n v="34.25"/>
    <m/>
    <m/>
    <n v="101.875"/>
    <n v="24.230685763888889"/>
    <n v="290.76822916666669"/>
    <s v="RELEASED"/>
    <s v="MATCHES"/>
    <x v="145"/>
    <x v="0"/>
  </r>
  <r>
    <x v="32"/>
    <n v="1"/>
    <s v="21M"/>
    <n v="49"/>
    <s v="1116L-021M-049"/>
    <s v="1116UA21072"/>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3"/>
    <n v="1"/>
    <s v="21M"/>
    <n v="50"/>
    <s v="1116L-021M-050"/>
    <s v="1116UA42010"/>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51"/>
    <s v="1116L-021M-051"/>
    <s v="1116UA21073"/>
    <s v="WT-02.1"/>
    <s v="Northwest"/>
    <n v="36"/>
    <n v="180"/>
    <s v="WT-02.1, REC., SBX-R, ISA-R"/>
    <s v="Rec."/>
    <s v="SBX-R"/>
    <s v="UCS GL1"/>
    <n v="0.875"/>
    <n v="0.875"/>
    <n v="1.1875"/>
    <n v="0.9375"/>
    <n v="76"/>
    <s v="?"/>
    <s v="GL-25Z"/>
    <n v="10"/>
    <s v="TO-1116GLZ25-10-2423"/>
    <n v="34.25"/>
    <m/>
    <m/>
    <n v="101.875"/>
    <n v="24.230685763888889"/>
    <n v="290.76822916666669"/>
    <s v="RELEASED"/>
    <s v="MATCHES"/>
    <x v="145"/>
    <x v="0"/>
  </r>
  <r>
    <x v="32"/>
    <n v="1"/>
    <s v="21M"/>
    <n v="51"/>
    <s v="1116L-021M-051"/>
    <s v="1116UA21073"/>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52"/>
    <s v="1116L-021M-052"/>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53"/>
    <s v="1116L-021M-053"/>
    <s v="1116UA21079"/>
    <s v="WT-02.1"/>
    <s v="Northwest"/>
    <n v="36"/>
    <n v="180"/>
    <s v="WT-02.1, REC., SBX-L, WWT ADJ - L, ISA-R"/>
    <s v="Rec."/>
    <s v="SBX-L"/>
    <s v="UCS GL1"/>
    <n v="0.875"/>
    <n v="0.875"/>
    <n v="1.1875"/>
    <n v="0.9375"/>
    <n v="76"/>
    <s v="?"/>
    <s v="GL-25Z"/>
    <n v="10"/>
    <s v="TO-1116GLZ25-10-2423"/>
    <n v="34.25"/>
    <m/>
    <m/>
    <n v="101.875"/>
    <n v="24.230685763888889"/>
    <n v="290.76822916666669"/>
    <s v="RELEASED"/>
    <s v="MATCHES"/>
    <x v="145"/>
    <x v="0"/>
  </r>
  <r>
    <x v="32"/>
    <n v="1"/>
    <s v="21M"/>
    <n v="53"/>
    <s v="1116L-021M-053"/>
    <s v="1116UA21079"/>
    <s v="WT-02.1"/>
    <s v="Northwest"/>
    <n v="36"/>
    <n v="180"/>
    <s v="WT-02.1, REC., SBX-L, WWT ADJ - L, ISA-R"/>
    <s v="Rec."/>
    <s v="SBX-L"/>
    <s v="UCS GL2"/>
    <n v="0.875"/>
    <n v="0.875"/>
    <n v="0.9375"/>
    <n v="1.1875"/>
    <n v="104"/>
    <n v="2.2000000000000002"/>
    <s v="GL-02Z"/>
    <n v="10"/>
    <s v="TO-1116GLZ02-10-1857"/>
    <n v="34.25"/>
    <m/>
    <m/>
    <n v="73.875"/>
    <n v="17.570963541666668"/>
    <n v="210.8515625"/>
    <s v="RELEASED"/>
    <s v="MATCHES"/>
    <x v="108"/>
    <x v="0"/>
  </r>
  <r>
    <x v="33"/>
    <n v="1"/>
    <s v="21M"/>
    <n v="54"/>
    <s v="1116L-021M-054"/>
    <s v="1116UA42014"/>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32"/>
    <n v="1"/>
    <s v="21M"/>
    <n v="55"/>
    <s v="1116L-021M-055"/>
    <s v="1116UA21080"/>
    <s v="WT-02.1"/>
    <s v="Northwest"/>
    <n v="36"/>
    <n v="180"/>
    <s v="WT-02.1, REC., SBX-R, WWT ADJ - L, ISA-L"/>
    <s v="Rec."/>
    <s v="SBX-R"/>
    <s v="UCS GL1"/>
    <n v="0.875"/>
    <n v="0.875"/>
    <n v="1.1875"/>
    <n v="0.9375"/>
    <n v="76"/>
    <s v="?"/>
    <s v="GL-25Z"/>
    <n v="10"/>
    <s v="TO-1116GLZ25-10-2423"/>
    <n v="34.25"/>
    <m/>
    <m/>
    <n v="101.875"/>
    <n v="24.230685763888889"/>
    <n v="290.76822916666669"/>
    <s v="RELEASED"/>
    <s v="MATCHES"/>
    <x v="145"/>
    <x v="0"/>
  </r>
  <r>
    <x v="32"/>
    <n v="1"/>
    <s v="21M"/>
    <n v="55"/>
    <s v="1116L-021M-055"/>
    <s v="1116UA21080"/>
    <s v="WT-02.1"/>
    <s v="Northwest"/>
    <n v="36"/>
    <n v="180"/>
    <s v="WT-02.1, REC., SBX-R, WWT ADJ - L, ISA-L"/>
    <s v="Rec."/>
    <s v="SBX-R"/>
    <s v="UCS GL2"/>
    <n v="0.875"/>
    <n v="0.875"/>
    <n v="0.9375"/>
    <n v="1.1875"/>
    <n v="104"/>
    <n v="2.2000000000000002"/>
    <s v="GL-02Z"/>
    <n v="10"/>
    <s v="TO-1116GLZ02-10-1857"/>
    <n v="34.25"/>
    <m/>
    <m/>
    <n v="73.875"/>
    <n v="17.570963541666668"/>
    <n v="210.8515625"/>
    <s v="RELEASED"/>
    <s v="MATCHES"/>
    <x v="108"/>
    <x v="0"/>
  </r>
  <r>
    <x v="33"/>
    <n v="1"/>
    <s v="21M"/>
    <n v="56"/>
    <s v="1116L-021M-056"/>
    <s v="1116UA42014"/>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32"/>
    <n v="1"/>
    <s v="21M"/>
    <n v="57"/>
    <s v="1116L-021M-057"/>
    <s v="1116UA21070"/>
    <s v="WT-02.1"/>
    <s v="Northwest"/>
    <n v="36"/>
    <n v="180"/>
    <s v="WT-02.1, REC., SBX-L, ISA-L"/>
    <s v="Rec."/>
    <s v="SBX-L"/>
    <s v="UCS GL1"/>
    <n v="0.875"/>
    <n v="0.875"/>
    <n v="1.1875"/>
    <n v="0.9375"/>
    <n v="76"/>
    <s v="?"/>
    <s v="GL-25Z"/>
    <n v="10"/>
    <s v="TO-1116GLZ25-10-2423"/>
    <n v="34.25"/>
    <m/>
    <m/>
    <n v="101.875"/>
    <n v="24.230685763888889"/>
    <n v="290.76822916666669"/>
    <s v="RELEASED"/>
    <s v="MATCHES"/>
    <x v="145"/>
    <x v="0"/>
  </r>
  <r>
    <x v="32"/>
    <n v="1"/>
    <s v="21M"/>
    <n v="57"/>
    <s v="1116L-021M-057"/>
    <s v="1116UA21070"/>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58"/>
    <s v="1116L-021M-05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59"/>
    <s v="1116L-021M-059"/>
    <s v="1116UA21075"/>
    <s v="WT-02.1"/>
    <s v="Northwest"/>
    <n v="36"/>
    <n v="180"/>
    <s v="WT-02.1, REC., SBX-R, ISA-L"/>
    <s v="Rec."/>
    <s v="SBX-R"/>
    <s v="UCS GL1"/>
    <n v="0.875"/>
    <n v="0.875"/>
    <n v="1.1875"/>
    <n v="0.9375"/>
    <n v="76"/>
    <s v="?"/>
    <s v="GL-25Z"/>
    <n v="10"/>
    <s v="TO-1116GLZ25-10-2423"/>
    <n v="34.25"/>
    <m/>
    <m/>
    <n v="101.875"/>
    <n v="24.230685763888889"/>
    <n v="290.76822916666669"/>
    <s v="RELEASED"/>
    <s v="MATCHES"/>
    <x v="145"/>
    <x v="0"/>
  </r>
  <r>
    <x v="32"/>
    <n v="1"/>
    <s v="21M"/>
    <n v="59"/>
    <s v="1116L-021M-059"/>
    <s v="1116UA21075"/>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4"/>
    <n v="1"/>
    <s v="21M"/>
    <n v="60"/>
    <s v="1116L-021M-060"/>
    <s v="1116UA12016"/>
    <s v="WT-01.2"/>
    <s v="Northwest"/>
    <n v="92.0625"/>
    <n v="180"/>
    <s v="WT-01.2, REC., SBX, HEAVY, TYP."/>
    <s v="Rec."/>
    <s v="SBX"/>
    <s v="UCS GL1"/>
    <n v="0.875"/>
    <n v="0.93620000000000003"/>
    <n v="1.1875"/>
    <n v="0.9375"/>
    <n v="76"/>
    <s v="?"/>
    <s v="GL-03Z"/>
    <n v="10"/>
    <s v="TO-1116GLZ03-10-6484"/>
    <n v="90.251300000000001"/>
    <m/>
    <m/>
    <n v="101.875"/>
    <n v="63.849661024305561"/>
    <n v="766.19401680183591"/>
    <s v="RELEASED"/>
    <s v="MATCHES"/>
    <x v="148"/>
    <x v="0"/>
  </r>
  <r>
    <x v="34"/>
    <n v="1"/>
    <s v="21M"/>
    <n v="60"/>
    <s v="1116L-021M-060"/>
    <s v="1116UA12016"/>
    <s v="WT-01.2"/>
    <s v="Northwest"/>
    <n v="92.0625"/>
    <n v="180"/>
    <s v="WT-01.2, REC., SBX, HEAVY, TYP."/>
    <s v="Rec."/>
    <s v="SBX"/>
    <s v="UCS GL2"/>
    <n v="0.875"/>
    <n v="0.93620000000000003"/>
    <n v="0.9375"/>
    <n v="1.1875"/>
    <n v="104"/>
    <n v="2.2000000000000002"/>
    <s v="GL-02Z"/>
    <n v="10"/>
    <s v="TO-1116GLZ02-10-4630"/>
    <n v="90.251300000000001"/>
    <m/>
    <m/>
    <n v="73.875"/>
    <n v="46.300797135416673"/>
    <n v="555.60956562500007"/>
    <s v="RELEASED"/>
    <s v="MATCHES"/>
    <x v="118"/>
    <x v="0"/>
  </r>
  <r>
    <x v="16"/>
    <n v="1"/>
    <s v="21M"/>
    <n v="61"/>
    <s v="1116L-021M-061"/>
    <s v="1116UA35008"/>
    <s v="WT-03.5"/>
    <s v="Northwest"/>
    <n v="36.093000000000004"/>
    <n v="180"/>
    <s v="WT-03.5, CURVED, SBX-L, HEAVY, ISA-R"/>
    <s v="Curved"/>
    <s v="SBX-L"/>
    <s v="UCS GL1"/>
    <n v="0.83725000000000005"/>
    <n v="1.0375000000000001"/>
    <n v="1.1875"/>
    <n v="0.9375"/>
    <n v="76"/>
    <s v="?"/>
    <s v="GL-26Z"/>
    <n v="30"/>
    <s v="TO-1116GLZ26-30-2420"/>
    <m/>
    <n v="34.218250000000005"/>
    <n v="138"/>
    <n v="101.875"/>
    <n v="24.208223741319447"/>
    <n v="290.49868489583338"/>
    <s v="RELEASED"/>
    <s v="MATCHES"/>
    <x v="149"/>
    <x v="0"/>
  </r>
  <r>
    <x v="16"/>
    <n v="1"/>
    <s v="21M"/>
    <n v="61"/>
    <s v="1116L-021M-061"/>
    <s v="1116UA35008"/>
    <s v="WT-03.5"/>
    <s v="Northwe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4"/>
    <n v="1"/>
    <s v="21M"/>
    <n v="62"/>
    <s v="1116L-021M-062"/>
    <s v="1116UA12017"/>
    <s v="WT-01.2"/>
    <s v="North "/>
    <n v="100"/>
    <n v="180"/>
    <s v="WT-01.2, REC., SBX, ISA-R"/>
    <s v="Rec."/>
    <s v="SBX"/>
    <s v="UCS GL1"/>
    <n v="0.875"/>
    <n v="0.875"/>
    <n v="1.1875"/>
    <n v="0.9375"/>
    <n v="76"/>
    <s v="?"/>
    <s v="GL-03Z"/>
    <n v="10"/>
    <s v="TO-1116GLZ03-10-7050"/>
    <n v="98.25"/>
    <m/>
    <m/>
    <n v="101.875"/>
    <n v="69.508463541666671"/>
    <n v="834.1015625"/>
    <s v="RELEASED"/>
    <s v="MATCHES"/>
    <x v="150"/>
    <x v="0"/>
  </r>
  <r>
    <x v="34"/>
    <n v="1"/>
    <s v="21M"/>
    <n v="62"/>
    <s v="1116L-021M-062"/>
    <s v="1116UA12017"/>
    <s v="WT-01.2"/>
    <s v="North "/>
    <n v="100"/>
    <n v="180"/>
    <s v="WT-01.2, REC., SBX, ISA-R"/>
    <s v="Rec."/>
    <s v="SBX"/>
    <s v="UCS GL2"/>
    <n v="0.875"/>
    <n v="0.875"/>
    <n v="0.9375"/>
    <n v="1.1875"/>
    <n v="104"/>
    <n v="2.2000000000000002"/>
    <s v="GL-02Z"/>
    <n v="10"/>
    <s v="TO-1116GLZ02-10-5040"/>
    <n v="98.25"/>
    <m/>
    <m/>
    <n v="73.875"/>
    <n v="50.404296875"/>
    <n v="604.8515625"/>
    <s v="RELEASED"/>
    <s v="MATCHES"/>
    <x v="114"/>
    <x v="0"/>
  </r>
  <r>
    <x v="32"/>
    <n v="1"/>
    <s v="21M"/>
    <n v="63"/>
    <s v="1116L-021M-063"/>
    <s v="1116UA21073"/>
    <s v="WT-02.1"/>
    <s v="North "/>
    <n v="36"/>
    <n v="180"/>
    <s v="WT-02.1, REC., SBX-R, TYP."/>
    <s v="Rec."/>
    <s v="SBX-R"/>
    <s v="UCS GL1"/>
    <n v="0.875"/>
    <n v="0.875"/>
    <n v="1.1875"/>
    <n v="0.9375"/>
    <n v="76"/>
    <s v="?"/>
    <s v="GL-25Z"/>
    <n v="10"/>
    <s v="TO-1116GLZ25-10-2423"/>
    <n v="34.25"/>
    <m/>
    <m/>
    <n v="101.875"/>
    <n v="24.230685763888889"/>
    <n v="290.76822916666669"/>
    <s v="RELEASED"/>
    <s v="MATCHES"/>
    <x v="145"/>
    <x v="0"/>
  </r>
  <r>
    <x v="32"/>
    <n v="1"/>
    <s v="21M"/>
    <n v="63"/>
    <s v="1116L-021M-063"/>
    <s v="1116UA21073"/>
    <s v="WT-02.1"/>
    <s v="North "/>
    <n v="36"/>
    <n v="180"/>
    <s v="WT-02.1, REC., SBX-R, TYP."/>
    <s v="Rec."/>
    <s v="SBX-R"/>
    <s v="UCS GL2"/>
    <n v="0.875"/>
    <n v="0.875"/>
    <n v="0.9375"/>
    <n v="1.1875"/>
    <n v="104"/>
    <n v="2.2000000000000002"/>
    <s v="GL-02Z"/>
    <n v="10"/>
    <s v="TO-1116GLZ02-10-1857"/>
    <n v="34.25"/>
    <m/>
    <m/>
    <n v="73.875"/>
    <n v="17.570963541666668"/>
    <n v="210.8515625"/>
    <s v="RELEASED"/>
    <s v="MATCHES"/>
    <x v="108"/>
    <x v="0"/>
  </r>
  <r>
    <x v="33"/>
    <n v="1"/>
    <s v="21M"/>
    <n v="64"/>
    <s v="1116L-021M-064"/>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65"/>
    <s v="1116L-021M-065"/>
    <s v="1116UA21074"/>
    <s v="WT-02.1"/>
    <s v="North "/>
    <n v="36"/>
    <n v="180"/>
    <s v="WT-02.1, REC., SBX-L, TYP."/>
    <s v="Rec."/>
    <s v="SBX-L"/>
    <s v="UCS GL1"/>
    <n v="0.875"/>
    <n v="0.875"/>
    <n v="1.1875"/>
    <n v="0.9375"/>
    <n v="76"/>
    <s v="?"/>
    <s v="GL-25Z"/>
    <n v="10"/>
    <s v="TO-1116GLZ25-10-2423"/>
    <n v="34.25"/>
    <m/>
    <m/>
    <n v="101.875"/>
    <n v="24.230685763888889"/>
    <n v="290.76822916666669"/>
    <s v="RELEASED"/>
    <s v="MATCHES"/>
    <x v="145"/>
    <x v="0"/>
  </r>
  <r>
    <x v="32"/>
    <n v="1"/>
    <s v="21M"/>
    <n v="65"/>
    <s v="1116L-021M-065"/>
    <s v="1116UA21074"/>
    <s v="WT-02.1"/>
    <s v="North "/>
    <n v="36"/>
    <n v="180"/>
    <s v="WT-02.1, REC., SBX-L, TYP."/>
    <s v="Rec."/>
    <s v="SBX-L"/>
    <s v="UCS GL2"/>
    <n v="0.875"/>
    <n v="0.875"/>
    <n v="0.9375"/>
    <n v="1.1875"/>
    <n v="104"/>
    <n v="2.2000000000000002"/>
    <s v="GL-02Z"/>
    <n v="10"/>
    <s v="TO-1116GLZ02-10-1857"/>
    <n v="34.25"/>
    <m/>
    <m/>
    <n v="73.875"/>
    <n v="17.570963541666668"/>
    <n v="210.8515625"/>
    <s v="RELEASED"/>
    <s v="MATCHES"/>
    <x v="108"/>
    <x v="0"/>
  </r>
  <r>
    <x v="33"/>
    <n v="1"/>
    <s v="21M"/>
    <n v="66"/>
    <s v="1116L-021M-066"/>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67"/>
    <s v="1116L-021M-067"/>
    <s v="1116UA21073"/>
    <s v="WT-02.1"/>
    <s v="North "/>
    <n v="36"/>
    <n v="180"/>
    <s v="WT-02.1, REC., SBX-R, ISA-R"/>
    <s v="Rec."/>
    <s v="SBX-R"/>
    <s v="UCS GL1"/>
    <n v="0.875"/>
    <n v="0.875"/>
    <n v="1.1875"/>
    <n v="0.9375"/>
    <n v="76"/>
    <s v="?"/>
    <s v="GL-25Z"/>
    <n v="10"/>
    <s v="TO-1116GLZ25-10-2423"/>
    <n v="34.25"/>
    <m/>
    <m/>
    <n v="101.875"/>
    <n v="24.230685763888889"/>
    <n v="290.76822916666669"/>
    <s v="RELEASED"/>
    <s v="MATCHES"/>
    <x v="145"/>
    <x v="0"/>
  </r>
  <r>
    <x v="32"/>
    <n v="1"/>
    <s v="21M"/>
    <n v="67"/>
    <s v="1116L-021M-067"/>
    <s v="1116UA21073"/>
    <s v="WT-02.1"/>
    <s v="North "/>
    <n v="36"/>
    <n v="180"/>
    <s v="WT-02.1, REC., SBX-R, ISA-R"/>
    <s v="Rec."/>
    <s v="SBX-R"/>
    <s v="UCS GL2"/>
    <n v="0.875"/>
    <n v="0.875"/>
    <n v="0.9375"/>
    <n v="1.1875"/>
    <n v="104"/>
    <n v="2.2000000000000002"/>
    <s v="GL-02Z"/>
    <n v="10"/>
    <s v="TO-1116GLZ02-10-1857"/>
    <n v="34.25"/>
    <m/>
    <m/>
    <n v="73.875"/>
    <n v="17.570963541666668"/>
    <n v="210.8515625"/>
    <s v="RELEASED"/>
    <s v="MATCHES"/>
    <x v="108"/>
    <x v="0"/>
  </r>
  <r>
    <x v="33"/>
    <n v="1"/>
    <s v="21M"/>
    <n v="68"/>
    <s v="1116L-021M-068"/>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69"/>
    <s v="1116L-021M-069"/>
    <s v="1116UA21074"/>
    <s v="WT-02.1"/>
    <s v="North "/>
    <n v="36"/>
    <n v="180"/>
    <s v="WT-02.1, REC., SBX-L, ISA-R"/>
    <s v="Rec."/>
    <s v="SBX-L"/>
    <s v="UCS GL1"/>
    <n v="0.875"/>
    <n v="0.875"/>
    <n v="1.1875"/>
    <n v="0.9375"/>
    <n v="76"/>
    <s v="?"/>
    <s v="GL-25Z"/>
    <n v="10"/>
    <s v="TO-1116GLZ25-10-2423"/>
    <n v="34.25"/>
    <m/>
    <m/>
    <n v="101.875"/>
    <n v="24.230685763888889"/>
    <n v="290.76822916666669"/>
    <s v="RELEASED"/>
    <s v="MATCHES"/>
    <x v="145"/>
    <x v="0"/>
  </r>
  <r>
    <x v="32"/>
    <n v="1"/>
    <s v="21M"/>
    <n v="69"/>
    <s v="1116L-021M-069"/>
    <s v="1116UA21074"/>
    <s v="WT-02.1"/>
    <s v="North "/>
    <n v="36"/>
    <n v="180"/>
    <s v="WT-02.1, REC., SBX-L, ISA-R"/>
    <s v="Rec."/>
    <s v="SBX-L"/>
    <s v="UCS GL2"/>
    <n v="0.875"/>
    <n v="0.875"/>
    <n v="0.9375"/>
    <n v="1.1875"/>
    <n v="104"/>
    <n v="2.2000000000000002"/>
    <s v="GL-02Z"/>
    <n v="10"/>
    <s v="TO-1116GLZ02-10-1857"/>
    <n v="34.25"/>
    <m/>
    <m/>
    <n v="73.875"/>
    <n v="17.570963541666668"/>
    <n v="210.8515625"/>
    <s v="RELEASED"/>
    <s v="MATCHES"/>
    <x v="108"/>
    <x v="0"/>
  </r>
  <r>
    <x v="33"/>
    <n v="1"/>
    <s v="21M"/>
    <n v="70"/>
    <s v="1116L-021M-070"/>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1"/>
    <s v="1116L-021M-071"/>
    <s v="1116UA21073"/>
    <s v="WT-02.1"/>
    <s v="North "/>
    <n v="36"/>
    <n v="180"/>
    <s v="WT-02.1, REC., SBX-R, ISA-R"/>
    <s v="Rec."/>
    <s v="SBX-R"/>
    <s v="UCS GL1"/>
    <n v="0.875"/>
    <n v="0.875"/>
    <n v="1.1875"/>
    <n v="0.9375"/>
    <n v="76"/>
    <s v="?"/>
    <s v="GL-25Z"/>
    <n v="10"/>
    <s v="TO-1116GLZ25-10-2423"/>
    <n v="34.25"/>
    <m/>
    <m/>
    <n v="101.875"/>
    <n v="24.230685763888889"/>
    <n v="290.76822916666669"/>
    <s v="RELEASED"/>
    <s v="MATCHES"/>
    <x v="145"/>
    <x v="0"/>
  </r>
  <r>
    <x v="32"/>
    <n v="1"/>
    <s v="21M"/>
    <n v="71"/>
    <s v="1116L-021M-071"/>
    <s v="1116UA21073"/>
    <s v="WT-02.1"/>
    <s v="North "/>
    <n v="36"/>
    <n v="180"/>
    <s v="WT-02.1, REC., SBX-R, ISA-R"/>
    <s v="Rec."/>
    <s v="SBX-R"/>
    <s v="UCS GL2"/>
    <n v="0.875"/>
    <n v="0.875"/>
    <n v="0.9375"/>
    <n v="1.1875"/>
    <n v="104"/>
    <n v="2.2000000000000002"/>
    <s v="GL-02Z"/>
    <n v="10"/>
    <s v="TO-1116GLZ02-10-1857"/>
    <n v="34.25"/>
    <m/>
    <m/>
    <n v="73.875"/>
    <n v="17.570963541666668"/>
    <n v="210.8515625"/>
    <s v="RELEASED"/>
    <s v="MATCHES"/>
    <x v="108"/>
    <x v="0"/>
  </r>
  <r>
    <x v="33"/>
    <n v="1"/>
    <s v="21M"/>
    <n v="72"/>
    <s v="1116L-021M-072"/>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3"/>
    <s v="1116L-021M-073"/>
    <s v="1116UA21070"/>
    <s v="WT-02.1"/>
    <s v="North "/>
    <n v="36"/>
    <n v="180"/>
    <s v="WT-02.1, REC., SBX-L, ISA-L"/>
    <s v="Rec."/>
    <s v="SBX-L"/>
    <s v="UCS GL1"/>
    <n v="0.875"/>
    <n v="0.875"/>
    <n v="1.1875"/>
    <n v="0.9375"/>
    <n v="76"/>
    <s v="?"/>
    <s v="GL-25Z"/>
    <n v="10"/>
    <s v="TO-1116GLZ25-10-2423"/>
    <n v="34.25"/>
    <m/>
    <m/>
    <n v="101.875"/>
    <n v="24.230685763888889"/>
    <n v="290.76822916666669"/>
    <s v="RELEASED"/>
    <s v="MATCHES"/>
    <x v="145"/>
    <x v="0"/>
  </r>
  <r>
    <x v="32"/>
    <n v="1"/>
    <s v="21M"/>
    <n v="73"/>
    <s v="1116L-021M-073"/>
    <s v="1116UA21070"/>
    <s v="WT-02.1"/>
    <s v="North "/>
    <n v="36"/>
    <n v="180"/>
    <s v="WT-02.1, REC., SBX-L, ISA-L"/>
    <s v="Rec."/>
    <s v="SBX-L"/>
    <s v="UCS GL2"/>
    <n v="0.875"/>
    <n v="0.875"/>
    <n v="0.9375"/>
    <n v="1.1875"/>
    <n v="104"/>
    <n v="2.2000000000000002"/>
    <s v="GL-02Z"/>
    <n v="10"/>
    <s v="TO-1116GLZ02-10-1857"/>
    <n v="34.25"/>
    <m/>
    <m/>
    <n v="73.875"/>
    <n v="17.570963541666668"/>
    <n v="210.8515625"/>
    <s v="RELEASED"/>
    <s v="MATCHES"/>
    <x v="108"/>
    <x v="0"/>
  </r>
  <r>
    <x v="33"/>
    <n v="1"/>
    <s v="21M"/>
    <n v="74"/>
    <s v="1116L-021M-074"/>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5"/>
    <s v="1116L-021M-075"/>
    <s v="1116UA21078"/>
    <s v="WT-02.1"/>
    <s v="North "/>
    <n v="36"/>
    <n v="180"/>
    <s v="WT-02.1, REC., SBX-R, TYP."/>
    <s v="Rec."/>
    <s v="SBX-R"/>
    <s v="UCS GL1"/>
    <n v="0.875"/>
    <n v="0.875"/>
    <n v="1.1875"/>
    <n v="0.9375"/>
    <n v="76"/>
    <s v="?"/>
    <s v="GL-25Z"/>
    <n v="10"/>
    <s v="TO-1116GLZ25-10-2423"/>
    <n v="34.25"/>
    <m/>
    <m/>
    <n v="101.875"/>
    <n v="24.230685763888889"/>
    <n v="290.76822916666669"/>
    <s v="RELEASED"/>
    <s v="MATCHES"/>
    <x v="145"/>
    <x v="0"/>
  </r>
  <r>
    <x v="32"/>
    <n v="1"/>
    <s v="21M"/>
    <n v="75"/>
    <s v="1116L-021M-075"/>
    <s v="1116UA21078"/>
    <s v="WT-02.1"/>
    <s v="North "/>
    <n v="36"/>
    <n v="180"/>
    <s v="WT-02.1, REC., SBX-R, TYP."/>
    <s v="Rec."/>
    <s v="SBX-R"/>
    <s v="UCS GL2"/>
    <n v="0.875"/>
    <n v="0.875"/>
    <n v="0.9375"/>
    <n v="1.1875"/>
    <n v="104"/>
    <n v="2.2000000000000002"/>
    <s v="GL-02Z"/>
    <n v="10"/>
    <s v="TO-1116GLZ02-10-1857"/>
    <n v="34.25"/>
    <m/>
    <m/>
    <n v="73.875"/>
    <n v="17.570963541666668"/>
    <n v="210.8515625"/>
    <s v="RELEASED"/>
    <s v="MATCHES"/>
    <x v="108"/>
    <x v="0"/>
  </r>
  <r>
    <x v="33"/>
    <n v="1"/>
    <s v="21M"/>
    <n v="76"/>
    <s v="1116L-021M-076"/>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7"/>
    <s v="1116L-021M-077"/>
    <s v="1116UA21074"/>
    <s v="WT-02.1"/>
    <s v="North "/>
    <n v="36"/>
    <n v="180"/>
    <s v="WT-02.1, REC., SBX-L, ISA-R"/>
    <s v="Rec."/>
    <s v="SBX-L"/>
    <s v="UCS GL1"/>
    <n v="0.875"/>
    <n v="0.875"/>
    <n v="1.1875"/>
    <n v="0.9375"/>
    <n v="76"/>
    <s v="?"/>
    <s v="GL-25Z"/>
    <n v="10"/>
    <s v="TO-1116GLZ25-10-2423"/>
    <n v="34.25"/>
    <m/>
    <m/>
    <n v="101.875"/>
    <n v="24.230685763888889"/>
    <n v="290.76822916666669"/>
    <s v="RELEASED"/>
    <s v="MATCHES"/>
    <x v="145"/>
    <x v="0"/>
  </r>
  <r>
    <x v="32"/>
    <n v="1"/>
    <s v="21M"/>
    <n v="77"/>
    <s v="1116L-021M-077"/>
    <s v="1116UA21074"/>
    <s v="WT-02.1"/>
    <s v="North "/>
    <n v="36"/>
    <n v="180"/>
    <s v="WT-02.1, REC., SBX-L, ISA-R"/>
    <s v="Rec."/>
    <s v="SBX-L"/>
    <s v="UCS GL2"/>
    <n v="0.875"/>
    <n v="0.875"/>
    <n v="0.9375"/>
    <n v="1.1875"/>
    <n v="104"/>
    <n v="2.2000000000000002"/>
    <s v="GL-02Z"/>
    <n v="10"/>
    <s v="TO-1116GLZ02-10-1857"/>
    <n v="34.25"/>
    <m/>
    <m/>
    <n v="73.875"/>
    <n v="17.570963541666668"/>
    <n v="210.8515625"/>
    <s v="RELEASED"/>
    <s v="MATCHES"/>
    <x v="108"/>
    <x v="0"/>
  </r>
  <r>
    <x v="33"/>
    <n v="1"/>
    <s v="21M"/>
    <n v="78"/>
    <s v="1116L-021M-078"/>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9"/>
    <s v="1116L-021M-079"/>
    <s v="1116UA21081"/>
    <s v="WT-02.1"/>
    <s v="North "/>
    <n v="36.125"/>
    <n v="180"/>
    <s v="WT-02.1, REC., SBX-R, HEAVY, ISA-R"/>
    <s v="Rec."/>
    <s v="SBX-R"/>
    <s v="UCS GL1"/>
    <n v="1"/>
    <n v="0.875"/>
    <n v="1.1875"/>
    <n v="0.9375"/>
    <n v="76"/>
    <s v="?"/>
    <s v="GL-25Z"/>
    <n v="10"/>
    <s v="TO-1116GLZ25-10-2423"/>
    <n v="34.25"/>
    <m/>
    <m/>
    <n v="101.875"/>
    <n v="24.230685763888889"/>
    <n v="290.76822916666669"/>
    <s v="RELEASED"/>
    <s v="MATCHES"/>
    <x v="145"/>
    <x v="0"/>
  </r>
  <r>
    <x v="32"/>
    <n v="1"/>
    <s v="21M"/>
    <n v="79"/>
    <s v="1116L-021M-079"/>
    <s v="1116UA21081"/>
    <s v="WT-02.1"/>
    <s v="North "/>
    <n v="36.125"/>
    <n v="180"/>
    <s v="WT-02.1, REC., SBX-R, HEAVY, ISA-R"/>
    <s v="Rec."/>
    <s v="SBX-R"/>
    <s v="UCS GL2"/>
    <n v="1"/>
    <n v="0.875"/>
    <n v="0.9375"/>
    <n v="1.1875"/>
    <n v="104"/>
    <n v="2.2000000000000002"/>
    <s v="GL-02Z"/>
    <n v="10"/>
    <s v="TO-1116GLZ02-10-1857"/>
    <n v="34.25"/>
    <m/>
    <m/>
    <n v="73.875"/>
    <n v="17.570963541666668"/>
    <n v="210.8515625"/>
    <s v="RELEASED"/>
    <s v="MATCHES"/>
    <x v="108"/>
    <x v="0"/>
  </r>
  <r>
    <x v="28"/>
    <n v="1"/>
    <s v="21M"/>
    <n v="80"/>
    <s v="1116L-021M-080"/>
    <s v="1116UA34015"/>
    <s v="WT-03.4"/>
    <s v="Northeast"/>
    <n v="90.544600000000003"/>
    <n v="180"/>
    <s v="WT-03.4, CURVED, SBX, HEAVY, TOP/BOT LIGHTING"/>
    <s v="Curved"/>
    <s v="SBX"/>
    <s v="UCS GL1"/>
    <n v="0.92379999999999995"/>
    <n v="0.92379999999999995"/>
    <n v="1.1875"/>
    <n v="0.9375"/>
    <n v="76"/>
    <s v="?"/>
    <s v="GL-04B"/>
    <n v="30"/>
    <s v="TO-1116GLB04-30-6375"/>
    <m/>
    <n v="88.697000000000003"/>
    <n v="192.5"/>
    <n v="101.875"/>
    <n v="62.750047743055561"/>
    <n v="753.00057291666667"/>
    <s v="RELEASED"/>
    <s v="MATCHES"/>
    <x v="144"/>
    <x v="0"/>
  </r>
  <r>
    <x v="28"/>
    <n v="1"/>
    <s v="21M"/>
    <n v="80"/>
    <s v="1116L-021M-080"/>
    <s v="1116UA34015"/>
    <s v="WT-03.4"/>
    <s v="Northeast"/>
    <n v="90.544600000000003"/>
    <n v="180"/>
    <s v="WT-03.4, CURVED, SBX, HEAVY, TOP/BOT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28"/>
    <n v="1"/>
    <s v="21M"/>
    <n v="81"/>
    <s v="1116L-021M-081"/>
    <s v="1116UA34016"/>
    <s v="WT-03.4"/>
    <s v="Northeast"/>
    <n v="90.508499999999998"/>
    <n v="180"/>
    <s v="WT-03.4, CURVED, SBX, ISA-R, TOP/BOT LIGHTING"/>
    <s v="Curved"/>
    <s v="SBX"/>
    <s v="UCS GL1"/>
    <n v="0.90575000000000006"/>
    <n v="0.90575000000000006"/>
    <n v="1.1875"/>
    <n v="0.9375"/>
    <n v="76"/>
    <s v="?"/>
    <s v="GL-04B"/>
    <n v="30"/>
    <s v="TO-1116GLB04-30-6375"/>
    <m/>
    <n v="88.697000000000003"/>
    <n v="192.5"/>
    <n v="101.875"/>
    <n v="62.750047743055561"/>
    <n v="753.00057291666667"/>
    <s v="RELEASED"/>
    <s v="MATCHES"/>
    <x v="144"/>
    <x v="0"/>
  </r>
  <r>
    <x v="28"/>
    <n v="1"/>
    <s v="21M"/>
    <n v="81"/>
    <s v="1116L-021M-081"/>
    <s v="1116UA34016"/>
    <s v="WT-03.4"/>
    <s v="Northeast"/>
    <n v="90.508499999999998"/>
    <n v="180"/>
    <s v="WT-03.4, CURVED, SBX, ISA-R, TOP/BOT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28"/>
    <n v="1"/>
    <s v="21M"/>
    <n v="82"/>
    <s v="1116L-021M-082"/>
    <s v="1116UA34016"/>
    <s v="WT-03.4"/>
    <s v="Northeast"/>
    <n v="90.522000000000006"/>
    <n v="180"/>
    <s v="WT-03.4, CURVED, SBX, ISA-R, TOP/BOT LIGHTING"/>
    <s v="Curved"/>
    <s v="SBX"/>
    <s v="UCS GL1"/>
    <n v="0.91249999999999998"/>
    <n v="0.91249999999999998"/>
    <n v="1.1875"/>
    <n v="0.9375"/>
    <n v="76"/>
    <s v="?"/>
    <s v="GL-04B"/>
    <n v="30"/>
    <s v="TO-1116GLB04-30-6375"/>
    <m/>
    <n v="88.697000000000003"/>
    <n v="192.5"/>
    <n v="101.875"/>
    <n v="62.750047743055561"/>
    <n v="753.00057291666667"/>
    <s v="RELEASED"/>
    <s v="MATCHES"/>
    <x v="144"/>
    <x v="0"/>
  </r>
  <r>
    <x v="28"/>
    <n v="1"/>
    <s v="21M"/>
    <n v="82"/>
    <s v="1116L-021M-082"/>
    <s v="1116UA34016"/>
    <s v="WT-03.4"/>
    <s v="Northeast"/>
    <n v="90.522000000000006"/>
    <n v="180"/>
    <s v="WT-03.4, CURVED, SBX, ISA-R, TOP/BOT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32"/>
    <n v="1"/>
    <s v="21M"/>
    <n v="83"/>
    <s v="1116L-021M-083"/>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83"/>
    <s v="1116L-021M-083"/>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84"/>
    <s v="1116L-021M-08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85"/>
    <s v="1116L-021M-085"/>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85"/>
    <s v="1116L-021M-085"/>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86"/>
    <s v="1116L-021M-086"/>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87"/>
    <s v="1116L-021M-087"/>
    <s v="1116UA21072"/>
    <s v="WT-02.1"/>
    <s v="East"/>
    <n v="36"/>
    <n v="180"/>
    <s v="WT-02.1, REC., SBX-L, TYP."/>
    <s v="Rec."/>
    <s v="SBX-L"/>
    <s v="UCS GL1"/>
    <n v="0.875"/>
    <n v="0.875"/>
    <n v="1.1875"/>
    <n v="0.9375"/>
    <n v="76"/>
    <s v="?"/>
    <s v="GL-25Z"/>
    <n v="10"/>
    <s v="TO-1116GLZ25-10-2423"/>
    <n v="34.25"/>
    <m/>
    <m/>
    <n v="101.875"/>
    <n v="24.230685763888889"/>
    <n v="290.76822916666669"/>
    <s v="RELEASED"/>
    <s v="MATCHES"/>
    <x v="145"/>
    <x v="0"/>
  </r>
  <r>
    <x v="32"/>
    <n v="1"/>
    <s v="21M"/>
    <n v="87"/>
    <s v="1116L-021M-087"/>
    <s v="1116UA21072"/>
    <s v="WT-02.1"/>
    <s v="East"/>
    <n v="36"/>
    <n v="180"/>
    <s v="WT-02.1, REC., SBX-L, TYP."/>
    <s v="Rec."/>
    <s v="SBX-L"/>
    <s v="UCS GL2"/>
    <n v="0.875"/>
    <n v="0.875"/>
    <n v="0.9375"/>
    <n v="1.1875"/>
    <n v="104"/>
    <n v="2.2000000000000002"/>
    <s v="GL-02Z"/>
    <n v="10"/>
    <s v="TO-1116GLZ02-10-1857"/>
    <n v="34.25"/>
    <m/>
    <m/>
    <n v="73.875"/>
    <n v="17.570963541666668"/>
    <n v="210.8515625"/>
    <s v="RELEASED"/>
    <s v="MATCHES"/>
    <x v="108"/>
    <x v="0"/>
  </r>
  <r>
    <x v="33"/>
    <n v="1"/>
    <s v="21M"/>
    <n v="88"/>
    <s v="1116L-021M-088"/>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89"/>
    <s v="1116L-021M-089"/>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89"/>
    <s v="1116L-021M-089"/>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90"/>
    <s v="1116L-021M-09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1"/>
    <s v="1116L-021M-091"/>
    <s v="1116UA21074"/>
    <s v="WT-02.1"/>
    <s v="East"/>
    <n v="36"/>
    <n v="180"/>
    <s v="WT-02.1, REC., SBX-L, ISA-R"/>
    <s v="Rec."/>
    <s v="SBX-L"/>
    <s v="UCS GL1"/>
    <n v="0.875"/>
    <n v="0.875"/>
    <n v="1.1875"/>
    <n v="0.9375"/>
    <n v="76"/>
    <s v="?"/>
    <s v="GL-25Z"/>
    <n v="10"/>
    <s v="TO-1116GLZ25-10-2423"/>
    <n v="34.25"/>
    <m/>
    <m/>
    <n v="101.875"/>
    <n v="24.230685763888889"/>
    <n v="290.76822916666669"/>
    <s v="RELEASED"/>
    <s v="MATCHES"/>
    <x v="145"/>
    <x v="0"/>
  </r>
  <r>
    <x v="32"/>
    <n v="1"/>
    <s v="21M"/>
    <n v="91"/>
    <s v="1116L-021M-091"/>
    <s v="1116UA21074"/>
    <s v="WT-02.1"/>
    <s v="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92"/>
    <s v="1116L-021M-092"/>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3"/>
    <s v="1116L-021M-093"/>
    <s v="1116UA21075"/>
    <s v="WT-02.1"/>
    <s v="East"/>
    <n v="36"/>
    <n v="180"/>
    <s v="WT-02.1, REC., SBX-R, ISA-L"/>
    <s v="Rec."/>
    <s v="SBX-R"/>
    <s v="UCS GL1"/>
    <n v="0.875"/>
    <n v="0.875"/>
    <n v="1.1875"/>
    <n v="0.9375"/>
    <n v="76"/>
    <s v="?"/>
    <s v="GL-25Z"/>
    <n v="10"/>
    <s v="TO-1116GLZ25-10-2423"/>
    <n v="34.25"/>
    <m/>
    <m/>
    <n v="101.875"/>
    <n v="24.230685763888889"/>
    <n v="290.76822916666669"/>
    <s v="RELEASED"/>
    <s v="MATCHES"/>
    <x v="145"/>
    <x v="0"/>
  </r>
  <r>
    <x v="32"/>
    <n v="1"/>
    <s v="21M"/>
    <n v="93"/>
    <s v="1116L-021M-093"/>
    <s v="1116UA21075"/>
    <s v="WT-02.1"/>
    <s v="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94"/>
    <s v="1116L-021M-09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5"/>
    <s v="1116L-021M-095"/>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95"/>
    <s v="1116L-021M-095"/>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96"/>
    <s v="1116L-021M-096"/>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7"/>
    <s v="1116L-021M-097"/>
    <s v="1116UA21078"/>
    <s v="WT-02.1"/>
    <s v="East"/>
    <n v="36"/>
    <n v="180"/>
    <s v="WT-02.1, REC., SBX-R, TYP."/>
    <s v="Rec."/>
    <s v="SBX-R"/>
    <s v="UCS GL1"/>
    <n v="0.875"/>
    <n v="0.875"/>
    <n v="1.1875"/>
    <n v="0.9375"/>
    <n v="76"/>
    <s v="?"/>
    <s v="GL-25Z"/>
    <n v="10"/>
    <s v="TO-1116GLZ25-10-2423"/>
    <n v="34.25"/>
    <m/>
    <m/>
    <n v="101.875"/>
    <n v="24.230685763888889"/>
    <n v="290.76822916666669"/>
    <s v="RELEASED"/>
    <s v="MATCHES"/>
    <x v="145"/>
    <x v="0"/>
  </r>
  <r>
    <x v="32"/>
    <n v="1"/>
    <s v="21M"/>
    <n v="97"/>
    <s v="1116L-021M-097"/>
    <s v="1116UA21078"/>
    <s v="WT-02.1"/>
    <s v="East"/>
    <n v="36"/>
    <n v="180"/>
    <s v="WT-02.1, REC., SBX-R, TYP."/>
    <s v="Rec."/>
    <s v="SBX-R"/>
    <s v="UCS GL2"/>
    <n v="0.875"/>
    <n v="0.875"/>
    <n v="0.9375"/>
    <n v="1.1875"/>
    <n v="104"/>
    <n v="2.2000000000000002"/>
    <s v="GL-02Z"/>
    <n v="10"/>
    <s v="TO-1116GLZ02-10-1857"/>
    <n v="34.25"/>
    <m/>
    <m/>
    <n v="73.875"/>
    <n v="17.570963541666668"/>
    <n v="210.8515625"/>
    <s v="RELEASED"/>
    <s v="MATCHES"/>
    <x v="108"/>
    <x v="0"/>
  </r>
  <r>
    <x v="33"/>
    <n v="1"/>
    <s v="21M"/>
    <n v="98"/>
    <s v="1116L-021M-098"/>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9"/>
    <s v="1116L-021M-099"/>
    <s v="1116UA21074"/>
    <s v="WT-02.1"/>
    <s v="East"/>
    <n v="36"/>
    <n v="180"/>
    <s v="WT-02.1, REC., SBX-L, ISA-R"/>
    <s v="Rec."/>
    <s v="SBX-L"/>
    <s v="UCS GL1"/>
    <n v="0.875"/>
    <n v="0.875"/>
    <n v="1.1875"/>
    <n v="0.9375"/>
    <n v="76"/>
    <s v="?"/>
    <s v="GL-25Z"/>
    <n v="10"/>
    <s v="TO-1116GLZ25-10-2423"/>
    <n v="34.25"/>
    <m/>
    <m/>
    <n v="101.875"/>
    <n v="24.230685763888889"/>
    <n v="290.76822916666669"/>
    <s v="RELEASED"/>
    <s v="MATCHES"/>
    <x v="145"/>
    <x v="0"/>
  </r>
  <r>
    <x v="32"/>
    <n v="1"/>
    <s v="21M"/>
    <n v="99"/>
    <s v="1116L-021M-099"/>
    <s v="1116UA21074"/>
    <s v="WT-02.1"/>
    <s v="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100"/>
    <s v="1116L-021M-10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1"/>
    <s v="1116L-021M-101"/>
    <s v="1116UA21075"/>
    <s v="WT-02.1"/>
    <s v="East"/>
    <n v="36"/>
    <n v="180"/>
    <s v="WT-02.1, REC., SBX-R, ISA-L"/>
    <s v="Rec."/>
    <s v="SBX-R"/>
    <s v="UCS GL1"/>
    <n v="0.875"/>
    <n v="0.875"/>
    <n v="1.1875"/>
    <n v="0.9375"/>
    <n v="76"/>
    <s v="?"/>
    <s v="GL-25Z"/>
    <n v="10"/>
    <s v="TO-1116GLZ25-10-2423"/>
    <n v="34.25"/>
    <m/>
    <m/>
    <n v="101.875"/>
    <n v="24.230685763888889"/>
    <n v="290.76822916666669"/>
    <s v="RELEASED"/>
    <s v="MATCHES"/>
    <x v="145"/>
    <x v="0"/>
  </r>
  <r>
    <x v="32"/>
    <n v="1"/>
    <s v="21M"/>
    <n v="101"/>
    <s v="1116L-021M-101"/>
    <s v="1116UA21075"/>
    <s v="WT-02.1"/>
    <s v="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02"/>
    <s v="1116L-021M-102"/>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3"/>
    <s v="1116L-021M-103"/>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103"/>
    <s v="1116L-021M-103"/>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04"/>
    <s v="1116L-021M-10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5"/>
    <s v="1116L-021M-105"/>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105"/>
    <s v="1116L-021M-105"/>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06"/>
    <s v="1116L-021M-106"/>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7"/>
    <s v="1116L-021M-107"/>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107"/>
    <s v="1116L-021M-107"/>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08"/>
    <s v="1116L-021M-108"/>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9"/>
    <s v="1116L-021M-109"/>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109"/>
    <s v="1116L-021M-109"/>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10"/>
    <s v="1116L-021M-11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11"/>
    <s v="1116L-021M-111"/>
    <s v="1116UA21074"/>
    <s v="WT-02.1"/>
    <s v="East"/>
    <n v="36"/>
    <n v="180"/>
    <s v="WT-02.1, REC., SBX-L, ISA-R"/>
    <s v="Rec."/>
    <s v="SBX-L"/>
    <s v="UCS GL1"/>
    <n v="0.875"/>
    <n v="0.875"/>
    <n v="1.1875"/>
    <n v="0.9375"/>
    <n v="76"/>
    <s v="?"/>
    <s v="GL-25Z"/>
    <n v="10"/>
    <s v="TO-1116GLZ25-10-2423"/>
    <n v="34.25"/>
    <m/>
    <m/>
    <n v="101.875"/>
    <n v="24.230685763888889"/>
    <n v="290.76822916666669"/>
    <s v="RELEASED"/>
    <s v="MATCHES"/>
    <x v="145"/>
    <x v="0"/>
  </r>
  <r>
    <x v="32"/>
    <n v="1"/>
    <s v="21M"/>
    <n v="111"/>
    <s v="1116L-021M-111"/>
    <s v="1116UA21074"/>
    <s v="WT-02.1"/>
    <s v="East"/>
    <n v="36"/>
    <n v="180"/>
    <s v="WT-02.1, REC., SBX-L, ISA-R"/>
    <s v="Rec."/>
    <s v="SBX-L"/>
    <s v="UCS GL2"/>
    <n v="0.875"/>
    <n v="0.875"/>
    <n v="0.9375"/>
    <n v="1.1875"/>
    <n v="104"/>
    <n v="2.2000000000000002"/>
    <s v="GL-02Z"/>
    <n v="10"/>
    <s v="TO-1116GLZ02-10-1857"/>
    <n v="34.25"/>
    <m/>
    <m/>
    <n v="73.875"/>
    <n v="17.570963541666668"/>
    <n v="210.8515625"/>
    <s v="RELEASED"/>
    <s v="MATCHES"/>
    <x v="108"/>
    <x v="0"/>
  </r>
  <r>
    <x v="28"/>
    <n v="1"/>
    <s v="21M"/>
    <n v="112"/>
    <s v="1116L-021M-112"/>
    <s v="1116UA34026"/>
    <s v="WT-03.4"/>
    <s v="Southeast"/>
    <n v="81.625900000000001"/>
    <n v="180"/>
    <s v="WT-03.4, CURVED, SBX, ISA-R, BOTTOM LIGHTING"/>
    <s v="Curved"/>
    <s v="SBX"/>
    <s v="UCS GL1"/>
    <n v="0.92210000000000003"/>
    <n v="0.97809999999999997"/>
    <n v="1.1875"/>
    <n v="0.9375"/>
    <n v="76"/>
    <s v="?"/>
    <s v="GL-04B"/>
    <n v="30"/>
    <s v="TO-1116GLB04-30-5640"/>
    <m/>
    <n v="79.725700000000003"/>
    <n v="138"/>
    <n v="101.875"/>
    <n v="56.403164496527779"/>
    <n v="676.83797395833335"/>
    <s v="RELEASED"/>
    <s v="MATCHES"/>
    <x v="146"/>
    <x v="0"/>
  </r>
  <r>
    <x v="28"/>
    <n v="1"/>
    <s v="21M"/>
    <n v="112"/>
    <s v="1116L-021M-112"/>
    <s v="1116UA34026"/>
    <s v="WT-03.4"/>
    <s v="Southeast"/>
    <n v="81.625900000000001"/>
    <n v="180"/>
    <s v="WT-03.4, CURVED, SBX, ISA-R, BOTTOM LIGHTING"/>
    <s v="Curved"/>
    <s v="SBX"/>
    <s v="UCS GL2"/>
    <n v="0.92210000000000003"/>
    <n v="0.97809999999999997"/>
    <n v="0.9375"/>
    <n v="1.1875"/>
    <n v="104"/>
    <n v="2.2000000000000002"/>
    <s v="GL-05Z"/>
    <n v="30"/>
    <s v="TO-1116GLZ05-30-4190"/>
    <m/>
    <n v="79.725700000000003"/>
    <n v="138"/>
    <n v="73.875"/>
    <n v="40.900945052083337"/>
    <n v="490.81134062500007"/>
    <s v="RELEASED"/>
    <s v="MATCHES"/>
    <x v="111"/>
    <x v="0"/>
  </r>
  <r>
    <x v="28"/>
    <n v="1"/>
    <s v="21M"/>
    <n v="113"/>
    <s v="1116L-021M-113"/>
    <s v="1116UA34027"/>
    <s v="WT-03.4"/>
    <s v="Southeast"/>
    <n v="81.527600000000007"/>
    <n v="180"/>
    <s v="WT-03.4, CURVED, SBX, HEAVY, ISA-L, BOTTOM LIGHTING"/>
    <s v="Curved"/>
    <s v="SBX"/>
    <s v="UCS GL1"/>
    <n v="0.87450000000000006"/>
    <n v="0.9274"/>
    <n v="1.1875"/>
    <n v="0.9375"/>
    <n v="76"/>
    <s v="?"/>
    <s v="GL-04B"/>
    <n v="30"/>
    <s v="TO-1116GLB04-30-5640"/>
    <m/>
    <n v="79.725700000000003"/>
    <n v="138"/>
    <n v="101.875"/>
    <n v="56.403164496527779"/>
    <n v="676.83797395833335"/>
    <s v="RELEASED"/>
    <s v="MATCHES"/>
    <x v="146"/>
    <x v="0"/>
  </r>
  <r>
    <x v="28"/>
    <n v="1"/>
    <s v="21M"/>
    <n v="113"/>
    <s v="1116L-021M-113"/>
    <s v="1116UA34027"/>
    <s v="WT-03.4"/>
    <s v="Southeast"/>
    <n v="81.527600000000007"/>
    <n v="180"/>
    <s v="WT-03.4, CURVED, SBX, HEAVY, ISA-L, BOTTOM LIGHTING"/>
    <s v="Curved"/>
    <s v="SBX"/>
    <s v="UCS GL2"/>
    <n v="0.87450000000000006"/>
    <n v="0.9274"/>
    <n v="0.9375"/>
    <n v="1.1875"/>
    <n v="104"/>
    <n v="2.2000000000000002"/>
    <s v="GL-05Z"/>
    <n v="30"/>
    <s v="TO-1116GLZ05-30-4190"/>
    <m/>
    <n v="79.725700000000003"/>
    <n v="138"/>
    <n v="73.875"/>
    <n v="40.900945052083337"/>
    <n v="490.81134062500007"/>
    <s v="RELEASED"/>
    <s v="MATCHES"/>
    <x v="111"/>
    <x v="0"/>
  </r>
  <r>
    <x v="32"/>
    <n v="1"/>
    <s v="21M"/>
    <n v="114"/>
    <s v="1116L-021M-114"/>
    <s v="1116UA21082"/>
    <s v="WT-02.1"/>
    <s v="Southeast"/>
    <n v="36"/>
    <n v="180"/>
    <s v="WT-02.1, REC., SBX-R, HEAVY, ISA-L"/>
    <s v="Rec."/>
    <s v="SBX-R"/>
    <s v="UCS GL1"/>
    <n v="0.875"/>
    <n v="0.875"/>
    <n v="1.1875"/>
    <n v="0.9375"/>
    <n v="76"/>
    <s v="?"/>
    <s v="GL-25Z"/>
    <n v="10"/>
    <s v="TO-1116GLZ25-10-2423"/>
    <n v="34.25"/>
    <m/>
    <m/>
    <n v="101.875"/>
    <n v="24.230685763888889"/>
    <n v="290.76822916666669"/>
    <s v="RELEASED"/>
    <s v="MATCHES"/>
    <x v="145"/>
    <x v="0"/>
  </r>
  <r>
    <x v="32"/>
    <n v="1"/>
    <s v="21M"/>
    <n v="114"/>
    <s v="1116L-021M-114"/>
    <s v="1116UA21082"/>
    <s v="WT-02.1"/>
    <s v="Southeast"/>
    <n v="36"/>
    <n v="180"/>
    <s v="WT-02.1, REC., SBX-R, HEAVY, ISA-L"/>
    <s v="Rec."/>
    <s v="SBX-R"/>
    <s v="UCS GL2"/>
    <n v="0.875"/>
    <n v="0.875"/>
    <n v="0.9375"/>
    <n v="1.1875"/>
    <n v="104"/>
    <n v="2.2000000000000002"/>
    <s v="GL-02Z"/>
    <n v="10"/>
    <s v="TO-1116GLZ02-10-1857"/>
    <n v="34.25"/>
    <m/>
    <m/>
    <n v="73.875"/>
    <n v="17.570963541666668"/>
    <n v="210.8515625"/>
    <s v="RELEASED"/>
    <s v="MATCHES"/>
    <x v="108"/>
    <x v="0"/>
  </r>
  <r>
    <x v="33"/>
    <n v="1"/>
    <s v="21M"/>
    <n v="115"/>
    <s v="1116L-021M-11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16"/>
    <s v="1116L-021M-116"/>
    <s v="1116UA21070"/>
    <s v="WT-02.1"/>
    <s v="Southeast"/>
    <n v="36"/>
    <n v="180"/>
    <s v="WT-02.1, REC., SBX-L, ISA-L"/>
    <s v="Rec."/>
    <s v="SBX-L"/>
    <s v="UCS GL1"/>
    <n v="0.875"/>
    <n v="0.875"/>
    <n v="1.1875"/>
    <n v="0.9375"/>
    <n v="76"/>
    <s v="?"/>
    <s v="GL-25Z"/>
    <n v="10"/>
    <s v="TO-1116GLZ25-10-2423"/>
    <n v="34.25"/>
    <m/>
    <m/>
    <n v="101.875"/>
    <n v="24.230685763888889"/>
    <n v="290.76822916666669"/>
    <s v="RELEASED"/>
    <s v="MATCHES"/>
    <x v="145"/>
    <x v="0"/>
  </r>
  <r>
    <x v="32"/>
    <n v="1"/>
    <s v="21M"/>
    <n v="116"/>
    <s v="1116L-021M-116"/>
    <s v="1116UA21070"/>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17"/>
    <s v="1116L-021M-11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18"/>
    <s v="1116L-021M-118"/>
    <s v="1116UA21075"/>
    <s v="WT-02.1"/>
    <s v="Southeast"/>
    <n v="36"/>
    <n v="180"/>
    <s v="WT-02.1, REC., SBX-R, ISA-L"/>
    <s v="Rec."/>
    <s v="SBX-R"/>
    <s v="UCS GL1"/>
    <n v="0.875"/>
    <n v="0.875"/>
    <n v="1.1875"/>
    <n v="0.9375"/>
    <n v="76"/>
    <s v="?"/>
    <s v="GL-25Z"/>
    <n v="10"/>
    <s v="TO-1116GLZ25-10-2423"/>
    <n v="34.25"/>
    <m/>
    <m/>
    <n v="101.875"/>
    <n v="24.230685763888889"/>
    <n v="290.76822916666669"/>
    <s v="RELEASED"/>
    <s v="MATCHES"/>
    <x v="145"/>
    <x v="0"/>
  </r>
  <r>
    <x v="32"/>
    <n v="1"/>
    <s v="21M"/>
    <n v="118"/>
    <s v="1116L-021M-118"/>
    <s v="1116UA21075"/>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19"/>
    <s v="1116L-021M-11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0"/>
    <s v="1116L-021M-120"/>
    <s v="1116UA21072"/>
    <s v="WT-02.1"/>
    <s v="Southeast"/>
    <n v="36"/>
    <n v="180"/>
    <s v="WT-02.1, REC., SBX-L, TYP."/>
    <s v="Rec."/>
    <s v="SBX-L"/>
    <s v="UCS GL1"/>
    <n v="0.875"/>
    <n v="0.875"/>
    <n v="1.1875"/>
    <n v="0.9375"/>
    <n v="76"/>
    <s v="?"/>
    <s v="GL-25Z"/>
    <n v="10"/>
    <s v="TO-1116GLZ25-10-2423"/>
    <n v="34.25"/>
    <m/>
    <m/>
    <n v="101.875"/>
    <n v="24.230685763888889"/>
    <n v="290.76822916666669"/>
    <s v="RELEASED"/>
    <s v="MATCHES"/>
    <x v="145"/>
    <x v="0"/>
  </r>
  <r>
    <x v="32"/>
    <n v="1"/>
    <s v="21M"/>
    <n v="120"/>
    <s v="1116L-021M-120"/>
    <s v="1116UA21072"/>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3"/>
    <n v="1"/>
    <s v="21M"/>
    <n v="121"/>
    <s v="1116L-021M-121"/>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2"/>
    <s v="1116L-021M-122"/>
    <s v="1116UA21073"/>
    <s v="WT-02.1"/>
    <s v="Southeast"/>
    <n v="36"/>
    <n v="180"/>
    <s v="WT-02.1, REC., SBX-R, ISA-R"/>
    <s v="Rec."/>
    <s v="SBX-R"/>
    <s v="UCS GL1"/>
    <n v="0.875"/>
    <n v="0.875"/>
    <n v="1.1875"/>
    <n v="0.9375"/>
    <n v="76"/>
    <s v="?"/>
    <s v="GL-25Z"/>
    <n v="10"/>
    <s v="TO-1116GLZ25-10-2423"/>
    <n v="34.25"/>
    <m/>
    <m/>
    <n v="101.875"/>
    <n v="24.230685763888889"/>
    <n v="290.76822916666669"/>
    <s v="RELEASED"/>
    <s v="MATCHES"/>
    <x v="145"/>
    <x v="0"/>
  </r>
  <r>
    <x v="32"/>
    <n v="1"/>
    <s v="21M"/>
    <n v="122"/>
    <s v="1116L-021M-122"/>
    <s v="1116UA21073"/>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23"/>
    <s v="1116L-021M-123"/>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4"/>
    <s v="1116L-021M-124"/>
    <s v="1116UA21074"/>
    <s v="WT-02.1"/>
    <s v="Southeast"/>
    <n v="36"/>
    <n v="180"/>
    <s v="WT-02.1, REC., SBX-L, ISA-R"/>
    <s v="Rec."/>
    <s v="SBX-L"/>
    <s v="UCS GL1"/>
    <n v="0.875"/>
    <n v="0.875"/>
    <n v="1.1875"/>
    <n v="0.9375"/>
    <n v="76"/>
    <s v="?"/>
    <s v="GL-25Z"/>
    <n v="10"/>
    <s v="TO-1116GLZ25-10-2423"/>
    <n v="34.25"/>
    <m/>
    <m/>
    <n v="101.875"/>
    <n v="24.230685763888889"/>
    <n v="290.76822916666669"/>
    <s v="RELEASED"/>
    <s v="MATCHES"/>
    <x v="145"/>
    <x v="0"/>
  </r>
  <r>
    <x v="32"/>
    <n v="1"/>
    <s v="21M"/>
    <n v="124"/>
    <s v="1116L-021M-124"/>
    <s v="1116UA21074"/>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125"/>
    <s v="1116L-021M-12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6"/>
    <s v="1116L-021M-126"/>
    <s v="1116UA21075"/>
    <s v="WT-02.1"/>
    <s v="Southeast"/>
    <n v="36"/>
    <n v="180"/>
    <s v="WT-02.1, REC., SBX-R, ISA-L"/>
    <s v="Rec."/>
    <s v="SBX-R"/>
    <s v="UCS GL1"/>
    <n v="0.875"/>
    <n v="0.875"/>
    <n v="1.1875"/>
    <n v="0.9375"/>
    <n v="76"/>
    <s v="?"/>
    <s v="GL-25Z"/>
    <n v="10"/>
    <s v="TO-1116GLZ25-10-2423"/>
    <n v="34.25"/>
    <m/>
    <m/>
    <n v="101.875"/>
    <n v="24.230685763888889"/>
    <n v="290.76822916666669"/>
    <s v="RELEASED"/>
    <s v="MATCHES"/>
    <x v="145"/>
    <x v="0"/>
  </r>
  <r>
    <x v="32"/>
    <n v="1"/>
    <s v="21M"/>
    <n v="126"/>
    <s v="1116L-021M-126"/>
    <s v="1116UA21075"/>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27"/>
    <s v="1116L-021M-12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8"/>
    <s v="1116L-021M-128"/>
    <s v="1116UA21070"/>
    <s v="WT-02.1"/>
    <s v="Southeast"/>
    <n v="36"/>
    <n v="180"/>
    <s v="WT-02.1, REC., SBX-L, ISA-L"/>
    <s v="Rec."/>
    <s v="SBX-L"/>
    <s v="UCS GL1"/>
    <n v="0.875"/>
    <n v="0.875"/>
    <n v="1.1875"/>
    <n v="0.9375"/>
    <n v="76"/>
    <s v="?"/>
    <s v="GL-25Z"/>
    <n v="10"/>
    <s v="TO-1116GLZ25-10-2423"/>
    <n v="34.25"/>
    <m/>
    <m/>
    <n v="101.875"/>
    <n v="24.230685763888889"/>
    <n v="290.76822916666669"/>
    <s v="RELEASED"/>
    <s v="MATCHES"/>
    <x v="145"/>
    <x v="0"/>
  </r>
  <r>
    <x v="32"/>
    <n v="1"/>
    <s v="21M"/>
    <n v="128"/>
    <s v="1116L-021M-128"/>
    <s v="1116UA21070"/>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29"/>
    <s v="1116L-021M-12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30"/>
    <s v="1116L-021M-130"/>
    <s v="1116UA21078"/>
    <s v="WT-02.1"/>
    <s v="Southeast"/>
    <n v="36"/>
    <n v="180"/>
    <s v="WT-02.1, REC., SBX-R, TYP."/>
    <s v="Rec."/>
    <s v="SBX-R"/>
    <s v="UCS GL1"/>
    <n v="0.875"/>
    <n v="0.875"/>
    <n v="1.1875"/>
    <n v="0.9375"/>
    <n v="76"/>
    <s v="?"/>
    <s v="GL-25Z"/>
    <n v="10"/>
    <s v="TO-1116GLZ25-10-2423"/>
    <n v="34.25"/>
    <m/>
    <m/>
    <n v="101.875"/>
    <n v="24.230685763888889"/>
    <n v="290.76822916666669"/>
    <s v="RELEASED"/>
    <s v="MATCHES"/>
    <x v="145"/>
    <x v="0"/>
  </r>
  <r>
    <x v="32"/>
    <n v="1"/>
    <s v="21M"/>
    <n v="130"/>
    <s v="1116L-021M-130"/>
    <s v="1116UA21078"/>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3"/>
    <n v="1"/>
    <s v="21M"/>
    <n v="131"/>
    <s v="1116L-021M-131"/>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32"/>
    <n v="1"/>
    <s v="21M"/>
    <n v="132"/>
    <s v="1116L-021M-132"/>
    <s v="1116UA21083"/>
    <s v="WT-02.1"/>
    <s v="Southeast"/>
    <n v="36"/>
    <n v="180"/>
    <s v="WT-02.1, REC., SBX-L, WWT ADJ-R, ISA-R"/>
    <s v="Rec."/>
    <s v="SBX-L"/>
    <s v="UCS GL1"/>
    <n v="0.875"/>
    <n v="0.875"/>
    <n v="1.1875"/>
    <n v="0.9375"/>
    <n v="76"/>
    <s v="?"/>
    <s v="GL-25Z"/>
    <n v="10"/>
    <s v="TO-1116GLZ25-10-2423"/>
    <n v="34.25"/>
    <m/>
    <m/>
    <n v="101.875"/>
    <n v="24.230685763888889"/>
    <n v="290.76822916666669"/>
    <s v="RELEASED"/>
    <s v="MATCHES"/>
    <x v="145"/>
    <x v="0"/>
  </r>
  <r>
    <x v="32"/>
    <n v="1"/>
    <s v="21M"/>
    <n v="132"/>
    <s v="1116L-021M-132"/>
    <s v="1116UA21083"/>
    <s v="WT-02.1"/>
    <s v="Southeast"/>
    <n v="36"/>
    <n v="180"/>
    <s v="WT-02.1, REC., SBX-L, WWT ADJ-R, ISA-R"/>
    <s v="Rec."/>
    <s v="SBX-L"/>
    <s v="UCS GL2"/>
    <n v="0.875"/>
    <n v="0.875"/>
    <n v="0.9375"/>
    <n v="1.1875"/>
    <n v="104"/>
    <n v="2.2000000000000002"/>
    <s v="GL-02Z"/>
    <n v="10"/>
    <s v="TO-1116GLZ02-10-1857"/>
    <n v="34.25"/>
    <m/>
    <m/>
    <n v="73.875"/>
    <n v="17.570963541666668"/>
    <n v="210.8515625"/>
    <s v="RELEASED"/>
    <s v="MATCHES"/>
    <x v="108"/>
    <x v="0"/>
  </r>
  <r>
    <x v="33"/>
    <n v="1"/>
    <s v="21M"/>
    <n v="133"/>
    <s v="1116L-021M-133"/>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32"/>
    <n v="1"/>
    <s v="21M"/>
    <n v="134"/>
    <s v="1116L-021M-134"/>
    <s v="1116UA21084"/>
    <s v="WT-02.1"/>
    <s v="Southeast"/>
    <n v="36"/>
    <n v="180"/>
    <s v="WT-02.1, REC., SBX-R, WWT ADJ-R, ISA-L"/>
    <s v="Rec."/>
    <s v="SBX-R"/>
    <s v="UCS GL1"/>
    <n v="0.875"/>
    <n v="0.875"/>
    <n v="1.1875"/>
    <n v="0.9375"/>
    <n v="76"/>
    <s v="?"/>
    <s v="GL-25Z"/>
    <n v="10"/>
    <s v="TO-1116GLZ25-10-2423"/>
    <n v="34.25"/>
    <m/>
    <m/>
    <n v="101.875"/>
    <n v="24.230685763888889"/>
    <n v="290.76822916666669"/>
    <s v="RELEASED"/>
    <s v="MATCHES"/>
    <x v="145"/>
    <x v="0"/>
  </r>
  <r>
    <x v="32"/>
    <n v="1"/>
    <s v="21M"/>
    <n v="134"/>
    <s v="1116L-021M-134"/>
    <s v="1116UA21084"/>
    <s v="WT-02.1"/>
    <s v="Southeast"/>
    <n v="36"/>
    <n v="180"/>
    <s v="WT-02.1, REC., SBX-R, WWT ADJ-R, ISA-L"/>
    <s v="Rec."/>
    <s v="SBX-R"/>
    <s v="UCS GL2"/>
    <n v="0.875"/>
    <n v="0.875"/>
    <n v="0.9375"/>
    <n v="1.1875"/>
    <n v="104"/>
    <n v="2.2000000000000002"/>
    <s v="GL-02Z"/>
    <n v="10"/>
    <s v="TO-1116GLZ02-10-1857"/>
    <n v="34.25"/>
    <m/>
    <m/>
    <n v="73.875"/>
    <n v="17.570963541666668"/>
    <n v="210.8515625"/>
    <s v="RELEASED"/>
    <s v="MATCHES"/>
    <x v="108"/>
    <x v="0"/>
  </r>
  <r>
    <x v="33"/>
    <n v="1"/>
    <s v="21M"/>
    <n v="135"/>
    <s v="1116L-021M-13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36"/>
    <s v="1116L-021M-136"/>
    <s v="1116UA21074"/>
    <s v="WT-02.1"/>
    <s v="Southeast"/>
    <n v="36"/>
    <n v="180"/>
    <s v="WT-02.1, REC., SBX-L, ISA-R"/>
    <s v="Rec."/>
    <s v="SBX-L"/>
    <s v="UCS GL1"/>
    <n v="0.875"/>
    <n v="0.875"/>
    <n v="1.1875"/>
    <n v="0.9375"/>
    <n v="76"/>
    <s v="?"/>
    <s v="GL-25Z"/>
    <n v="10"/>
    <s v="TO-1116GLZ25-10-2423"/>
    <n v="34.25"/>
    <m/>
    <m/>
    <n v="101.875"/>
    <n v="24.230685763888889"/>
    <n v="290.76822916666669"/>
    <s v="RELEASED"/>
    <s v="MATCHES"/>
    <x v="145"/>
    <x v="0"/>
  </r>
  <r>
    <x v="32"/>
    <n v="1"/>
    <s v="21M"/>
    <n v="136"/>
    <s v="1116L-021M-136"/>
    <s v="1116UA21074"/>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137"/>
    <s v="1116L-021M-13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38"/>
    <s v="1116L-021M-138"/>
    <s v="1116UA21078"/>
    <s v="WT-02.1"/>
    <s v="Southeast"/>
    <n v="36"/>
    <n v="180"/>
    <s v="WT-02.1, REC., SBX-R, TYP."/>
    <s v="Rec."/>
    <s v="SBX-R"/>
    <s v="UCS GL1"/>
    <n v="0.875"/>
    <n v="0.875"/>
    <n v="1.1875"/>
    <n v="0.9375"/>
    <n v="76"/>
    <s v="?"/>
    <s v="GL-25Z"/>
    <n v="10"/>
    <s v="TO-1116GLZ25-10-2423"/>
    <n v="34.25"/>
    <m/>
    <m/>
    <n v="101.875"/>
    <n v="24.230685763888889"/>
    <n v="290.76822916666669"/>
    <s v="RELEASED"/>
    <s v="MATCHES"/>
    <x v="145"/>
    <x v="0"/>
  </r>
  <r>
    <x v="32"/>
    <n v="1"/>
    <s v="21M"/>
    <n v="138"/>
    <s v="1116L-021M-138"/>
    <s v="1116UA21078"/>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s v="21M"/>
    <n v="139"/>
    <s v="1116L-021M-139"/>
    <s v="1116UA12018"/>
    <s v="WT-01.2"/>
    <s v="Southeast"/>
    <n v="92.0625"/>
    <n v="180"/>
    <s v="WT-01.2, REC., SBX, HEAVY, ISA-R"/>
    <s v="Rec."/>
    <s v="SBX"/>
    <s v="UCS GL1"/>
    <n v="0.875"/>
    <n v="0.93620000000000003"/>
    <n v="1.1875"/>
    <n v="0.9375"/>
    <n v="76"/>
    <s v="?"/>
    <s v="GL-03Z"/>
    <n v="10"/>
    <s v="TO-1116GLZ03-10-6484"/>
    <n v="90.251300000000001"/>
    <m/>
    <m/>
    <n v="101.875"/>
    <n v="63.849661024305561"/>
    <n v="766.19401680183591"/>
    <s v="RELEASED"/>
    <s v="MATCHES"/>
    <x v="148"/>
    <x v="0"/>
  </r>
  <r>
    <x v="34"/>
    <n v="1"/>
    <s v="21M"/>
    <n v="139"/>
    <s v="1116L-021M-139"/>
    <s v="1116UA12018"/>
    <s v="WT-01.2"/>
    <s v="Southeast"/>
    <n v="92.0625"/>
    <n v="180"/>
    <s v="WT-01.2, REC., SBX, HEAVY, ISA-R"/>
    <s v="Rec."/>
    <s v="SBX"/>
    <s v="UCS GL2"/>
    <n v="0.875"/>
    <n v="0.93620000000000003"/>
    <n v="0.9375"/>
    <n v="1.1875"/>
    <n v="104"/>
    <n v="2.2000000000000002"/>
    <s v="GL-02Z"/>
    <n v="10"/>
    <s v="TO-1116GLZ02-10-4630"/>
    <n v="90.251300000000001"/>
    <m/>
    <m/>
    <n v="73.875"/>
    <n v="46.300797135416673"/>
    <n v="555.60956562500007"/>
    <s v="RELEASED"/>
    <s v="MATCHES"/>
    <x v="118"/>
    <x v="0"/>
  </r>
  <r>
    <x v="16"/>
    <n v="1"/>
    <s v="21M"/>
    <n v="140"/>
    <s v="1116L-021M-140"/>
    <s v="1116UA35008"/>
    <s v="WT-03.5"/>
    <s v="Southeast"/>
    <n v="36.093000000000004"/>
    <n v="180"/>
    <s v="WT-03.5, CURVED, SBX-L, HEAVY, ISA-R"/>
    <s v="Curved"/>
    <s v="SBX-L"/>
    <s v="UCS GL1"/>
    <n v="0.83725000000000005"/>
    <n v="1.0375000000000001"/>
    <n v="1.1875"/>
    <n v="0.9375"/>
    <n v="76"/>
    <s v="?"/>
    <s v="GL-26Z"/>
    <n v="30"/>
    <s v="TO-1116GLZ26-30-2420"/>
    <m/>
    <n v="34.218250000000005"/>
    <n v="138"/>
    <n v="101.875"/>
    <n v="24.208223741319447"/>
    <n v="290.49868489583338"/>
    <s v="RELEASED"/>
    <s v="MATCHES"/>
    <x v="149"/>
    <x v="0"/>
  </r>
  <r>
    <x v="16"/>
    <n v="1"/>
    <s v="21M"/>
    <n v="140"/>
    <s v="1116L-021M-140"/>
    <s v="1116UA35008"/>
    <s v="WT-03.5"/>
    <s v="Southea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4"/>
    <n v="1"/>
    <s v="21M"/>
    <n v="141"/>
    <s v="1116L-021M-141"/>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1"/>
    <s v="1116L-021M-141"/>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2"/>
    <s v="1116L-021M-142"/>
    <s v="1116UA21075"/>
    <s v="WT-02.1"/>
    <s v="South"/>
    <n v="36"/>
    <n v="180"/>
    <s v="WT-02.1, REC., SBX-R, ISA-L"/>
    <s v="Rec."/>
    <s v="SBX-R"/>
    <s v="UCS GL1"/>
    <n v="0.875"/>
    <n v="0.875"/>
    <n v="1.1875"/>
    <n v="0.9375"/>
    <n v="76"/>
    <s v="?"/>
    <s v="GL-25Z"/>
    <n v="10"/>
    <s v="TO-1116GLZ25-10-2423"/>
    <n v="34.25"/>
    <m/>
    <m/>
    <n v="101.875"/>
    <n v="24.230685763888889"/>
    <n v="290.76822916666669"/>
    <s v="RELEASED"/>
    <s v="MATCHES"/>
    <x v="145"/>
    <x v="0"/>
  </r>
  <r>
    <x v="32"/>
    <n v="1"/>
    <s v="21M"/>
    <n v="142"/>
    <s v="1116L-021M-142"/>
    <s v="1116UA21075"/>
    <s v="WT-02.1"/>
    <s v="South"/>
    <n v="36"/>
    <n v="180"/>
    <s v="WT-02.1, REC., SBX-R, ISA-L"/>
    <s v="Rec."/>
    <s v="SBX-R"/>
    <s v="UCS GL2"/>
    <n v="0.875"/>
    <n v="0.875"/>
    <n v="0.9375"/>
    <n v="1.1875"/>
    <n v="104"/>
    <n v="2.2000000000000002"/>
    <s v="GL-02Z"/>
    <n v="10"/>
    <s v="TO-1116GLZ02-10-1857"/>
    <n v="34.25"/>
    <m/>
    <m/>
    <n v="73.875"/>
    <n v="17.570963541666668"/>
    <n v="210.8515625"/>
    <s v="RELEASED"/>
    <s v="MATCHES"/>
    <x v="108"/>
    <x v="0"/>
  </r>
  <r>
    <x v="34"/>
    <n v="1"/>
    <s v="21M"/>
    <n v="143"/>
    <s v="1116L-021M-143"/>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3"/>
    <s v="1116L-021M-143"/>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4"/>
    <s v="1116L-021M-144"/>
    <s v="1116UA21072"/>
    <s v="WT-02.1"/>
    <s v="South"/>
    <n v="36"/>
    <n v="180"/>
    <s v="WT-02.1, REC., SBX-L, TYP."/>
    <s v="Rec."/>
    <s v="SBX-L"/>
    <s v="UCS GL1"/>
    <n v="0.875"/>
    <n v="0.875"/>
    <n v="1.1875"/>
    <n v="0.9375"/>
    <n v="76"/>
    <s v="?"/>
    <s v="GL-25Z"/>
    <n v="10"/>
    <s v="TO-1116GLZ25-10-2423"/>
    <n v="34.25"/>
    <m/>
    <m/>
    <n v="101.875"/>
    <n v="24.230685763888889"/>
    <n v="290.76822916666669"/>
    <s v="RELEASED"/>
    <s v="MATCHES"/>
    <x v="145"/>
    <x v="0"/>
  </r>
  <r>
    <x v="32"/>
    <n v="1"/>
    <s v="21M"/>
    <n v="144"/>
    <s v="1116L-021M-144"/>
    <s v="1116UA21072"/>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s v="21M"/>
    <n v="145"/>
    <s v="1116L-021M-145"/>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5"/>
    <s v="1116L-021M-145"/>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6"/>
    <s v="1116L-021M-146"/>
    <s v="1116UA21073"/>
    <s v="WT-02.1"/>
    <s v="South"/>
    <n v="36"/>
    <n v="180"/>
    <s v="WT-02.1, REC., SBX-R, ISA-R"/>
    <s v="Rec."/>
    <s v="SBX-R"/>
    <s v="UCS GL1"/>
    <n v="0.875"/>
    <n v="0.875"/>
    <n v="1.1875"/>
    <n v="0.9375"/>
    <n v="76"/>
    <s v="?"/>
    <s v="GL-25Z"/>
    <n v="10"/>
    <s v="TO-1116GLZ25-10-2423"/>
    <n v="34.25"/>
    <m/>
    <m/>
    <n v="101.875"/>
    <n v="24.230685763888889"/>
    <n v="290.76822916666669"/>
    <s v="RELEASED"/>
    <s v="MATCHES"/>
    <x v="145"/>
    <x v="0"/>
  </r>
  <r>
    <x v="32"/>
    <n v="1"/>
    <s v="21M"/>
    <n v="146"/>
    <s v="1116L-021M-146"/>
    <s v="1116UA21073"/>
    <s v="WT-02.1"/>
    <s v="South"/>
    <n v="36"/>
    <n v="180"/>
    <s v="WT-02.1, REC., SBX-R, ISA-R"/>
    <s v="Rec."/>
    <s v="SBX-R"/>
    <s v="UCS GL2"/>
    <n v="0.875"/>
    <n v="0.875"/>
    <n v="0.9375"/>
    <n v="1.1875"/>
    <n v="104"/>
    <n v="2.2000000000000002"/>
    <s v="GL-02Z"/>
    <n v="10"/>
    <s v="TO-1116GLZ02-10-1857"/>
    <n v="34.25"/>
    <m/>
    <m/>
    <n v="73.875"/>
    <n v="17.570963541666668"/>
    <n v="210.8515625"/>
    <s v="RELEASED"/>
    <s v="MATCHES"/>
    <x v="108"/>
    <x v="0"/>
  </r>
  <r>
    <x v="34"/>
    <n v="1"/>
    <s v="21M"/>
    <n v="147"/>
    <s v="1116L-021M-147"/>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7"/>
    <s v="1116L-021M-147"/>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8"/>
    <s v="1116L-021M-148"/>
    <s v="1116UA21074"/>
    <s v="WT-02.1"/>
    <s v="South"/>
    <n v="36"/>
    <n v="180"/>
    <s v="WT-02.1, REC., SBX-L, ISA-R"/>
    <s v="Rec."/>
    <s v="SBX-L"/>
    <s v="UCS GL1"/>
    <n v="0.875"/>
    <n v="0.875"/>
    <n v="1.1875"/>
    <n v="0.9375"/>
    <n v="76"/>
    <s v="?"/>
    <s v="GL-25Z"/>
    <n v="10"/>
    <s v="TO-1116GLZ25-10-2423"/>
    <n v="34.25"/>
    <m/>
    <m/>
    <n v="101.875"/>
    <n v="24.230685763888889"/>
    <n v="290.76822916666669"/>
    <s v="RELEASED"/>
    <s v="MATCHES"/>
    <x v="145"/>
    <x v="0"/>
  </r>
  <r>
    <x v="32"/>
    <n v="1"/>
    <s v="21M"/>
    <n v="148"/>
    <s v="1116L-021M-148"/>
    <s v="1116UA21074"/>
    <s v="WT-02.1"/>
    <s v="South"/>
    <n v="36"/>
    <n v="180"/>
    <s v="WT-02.1, REC., SBX-L, ISA-R"/>
    <s v="Rec."/>
    <s v="SBX-L"/>
    <s v="UCS GL2"/>
    <n v="0.875"/>
    <n v="0.875"/>
    <n v="0.9375"/>
    <n v="1.1875"/>
    <n v="104"/>
    <n v="2.2000000000000002"/>
    <s v="GL-02Z"/>
    <n v="10"/>
    <s v="TO-1116GLZ02-10-1857"/>
    <n v="34.25"/>
    <m/>
    <m/>
    <n v="73.875"/>
    <n v="17.570963541666668"/>
    <n v="210.8515625"/>
    <s v="RELEASED"/>
    <s v="MATCHES"/>
    <x v="108"/>
    <x v="0"/>
  </r>
  <r>
    <x v="34"/>
    <n v="1"/>
    <s v="21M"/>
    <n v="149"/>
    <s v="1116L-021M-149"/>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9"/>
    <s v="1116L-021M-149"/>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50"/>
    <s v="1116L-021M-150"/>
    <s v="1116UA21078"/>
    <s v="WT-02.1"/>
    <s v="South"/>
    <n v="36"/>
    <n v="180"/>
    <s v="WT-02.1, REC., SBX-R, TYP."/>
    <s v="Rec."/>
    <s v="SBX-R"/>
    <s v="UCS GL1"/>
    <n v="0.875"/>
    <n v="0.875"/>
    <n v="1.1875"/>
    <n v="0.9375"/>
    <n v="76"/>
    <s v="?"/>
    <s v="GL-25Z"/>
    <n v="10"/>
    <s v="TO-1116GLZ25-10-2423"/>
    <n v="34.25"/>
    <m/>
    <m/>
    <n v="101.875"/>
    <n v="24.230685763888889"/>
    <n v="290.76822916666669"/>
    <s v="RELEASED"/>
    <s v="MATCHES"/>
    <x v="145"/>
    <x v="0"/>
  </r>
  <r>
    <x v="32"/>
    <n v="1"/>
    <s v="21M"/>
    <n v="150"/>
    <s v="1116L-021M-150"/>
    <s v="1116UA21078"/>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s v="21M"/>
    <n v="151"/>
    <s v="1116L-021M-151"/>
    <s v="1116UA12017"/>
    <s v="WT-01.2"/>
    <s v="South"/>
    <n v="100"/>
    <n v="180"/>
    <s v="WT-01.2, REC., SBX, ISA-R"/>
    <s v="Rec."/>
    <s v="SBX"/>
    <s v="UCS GL1"/>
    <n v="0.875"/>
    <n v="0.875"/>
    <n v="1.1875"/>
    <n v="0.9375"/>
    <n v="76"/>
    <s v="?"/>
    <s v="GL-03Z"/>
    <n v="10"/>
    <s v="TO-1116GLZ03-10-7050"/>
    <n v="98.25"/>
    <m/>
    <m/>
    <n v="101.875"/>
    <n v="69.508463541666671"/>
    <n v="834.1015625"/>
    <s v="RELEASED"/>
    <s v="MATCHES"/>
    <x v="150"/>
    <x v="0"/>
  </r>
  <r>
    <x v="34"/>
    <n v="1"/>
    <s v="21M"/>
    <n v="151"/>
    <s v="1116L-021M-151"/>
    <s v="1116UA12017"/>
    <s v="WT-01.2"/>
    <s v="South"/>
    <n v="100"/>
    <n v="180"/>
    <s v="WT-01.2, REC., SBX, ISA-R"/>
    <s v="Rec."/>
    <s v="SBX"/>
    <s v="UCS GL2"/>
    <n v="0.875"/>
    <n v="0.875"/>
    <n v="0.9375"/>
    <n v="1.1875"/>
    <n v="104"/>
    <n v="2.2000000000000002"/>
    <s v="GL-02Z"/>
    <n v="10"/>
    <s v="TO-1116GLZ02-10-5040"/>
    <n v="98.25"/>
    <m/>
    <m/>
    <n v="73.875"/>
    <n v="50.404296875"/>
    <n v="604.8515625"/>
    <s v="RELEASED"/>
    <s v="MATCHES"/>
    <x v="114"/>
    <x v="0"/>
  </r>
  <r>
    <x v="32"/>
    <n v="1"/>
    <s v="21M"/>
    <n v="152"/>
    <s v="1116L-021M-152"/>
    <s v="1116UA21072"/>
    <s v="WT-02.1"/>
    <s v="South"/>
    <n v="36"/>
    <n v="180"/>
    <s v="WT-02.1, REC., SBX-L, TYP."/>
    <s v="Rec."/>
    <s v="SBX-L"/>
    <s v="UCS GL1"/>
    <n v="0.875"/>
    <n v="0.875"/>
    <n v="1.1875"/>
    <n v="0.9375"/>
    <n v="76"/>
    <s v="?"/>
    <s v="GL-25Z"/>
    <n v="10"/>
    <s v="TO-1116GLZ25-10-2423"/>
    <n v="34.25"/>
    <m/>
    <m/>
    <n v="101.875"/>
    <n v="24.230685763888889"/>
    <n v="290.76822916666669"/>
    <s v="RELEASED"/>
    <s v="MATCHES"/>
    <x v="145"/>
    <x v="0"/>
  </r>
  <r>
    <x v="32"/>
    <n v="1"/>
    <s v="21M"/>
    <n v="152"/>
    <s v="1116L-021M-152"/>
    <s v="1116UA21072"/>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s v="21M"/>
    <n v="153"/>
    <s v="1116L-021M-153"/>
    <s v="1116UA12017"/>
    <s v="WT-01.2"/>
    <s v="South"/>
    <n v="100"/>
    <n v="180"/>
    <s v="WT-01.2, REC., SBX, ISA-R"/>
    <s v="Rec."/>
    <s v="SBX"/>
    <s v="UCS GL1"/>
    <n v="0.875"/>
    <n v="0.875"/>
    <n v="1.1875"/>
    <n v="0.9375"/>
    <n v="76"/>
    <s v="?"/>
    <s v="GL-03Z"/>
    <n v="10"/>
    <s v="TO-1116GLZ03-10-7050"/>
    <n v="98.25"/>
    <m/>
    <m/>
    <n v="101.875"/>
    <n v="69.508463541666671"/>
    <n v="834.1015625"/>
    <s v="RELEASED"/>
    <s v="MATCHES"/>
    <x v="150"/>
    <x v="0"/>
  </r>
  <r>
    <x v="34"/>
    <n v="1"/>
    <s v="21M"/>
    <n v="153"/>
    <s v="1116L-021M-153"/>
    <s v="1116UA12017"/>
    <s v="WT-01.2"/>
    <s v="South"/>
    <n v="100"/>
    <n v="180"/>
    <s v="WT-01.2, REC., SBX, ISA-R"/>
    <s v="Rec."/>
    <s v="SBX"/>
    <s v="UCS GL2"/>
    <n v="0.875"/>
    <n v="0.875"/>
    <n v="0.9375"/>
    <n v="1.1875"/>
    <n v="104"/>
    <n v="2.2000000000000002"/>
    <s v="GL-02Z"/>
    <n v="10"/>
    <s v="TO-1116GLZ02-10-5040"/>
    <n v="98.25"/>
    <m/>
    <m/>
    <n v="73.875"/>
    <n v="50.404296875"/>
    <n v="604.8515625"/>
    <s v="RELEASED"/>
    <s v="MATCHES"/>
    <x v="114"/>
    <x v="0"/>
  </r>
  <r>
    <x v="32"/>
    <n v="1"/>
    <s v="21M"/>
    <n v="154"/>
    <s v="1116L-021M-154"/>
    <s v="1116UA21078"/>
    <s v="WT-02.1"/>
    <s v="South"/>
    <n v="36"/>
    <n v="180"/>
    <s v="WT-02.1, REC., SBX-R, TYP."/>
    <s v="Rec."/>
    <s v="SBX-R"/>
    <s v="UCS GL1"/>
    <n v="0.875"/>
    <n v="0.875"/>
    <n v="1.1875"/>
    <n v="0.9375"/>
    <n v="76"/>
    <s v="?"/>
    <s v="GL-25Z"/>
    <n v="10"/>
    <s v="TO-1116GLZ25-10-2423"/>
    <n v="34.25"/>
    <m/>
    <m/>
    <n v="101.875"/>
    <n v="24.230685763888889"/>
    <n v="290.76822916666669"/>
    <s v="RELEASED"/>
    <s v="MATCHES"/>
    <x v="145"/>
    <x v="0"/>
  </r>
  <r>
    <x v="32"/>
    <n v="1"/>
    <s v="21M"/>
    <n v="154"/>
    <s v="1116L-021M-154"/>
    <s v="1116UA21078"/>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s v="21M"/>
    <n v="155"/>
    <s v="1116L-021M-155"/>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55"/>
    <s v="1116L-021M-155"/>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56"/>
    <s v="1116L-021M-156"/>
    <s v="1116UA21074"/>
    <s v="WT-02.1"/>
    <s v="South"/>
    <n v="36"/>
    <n v="180"/>
    <s v="WT-02.1, REC., SBX-L, ISA-R"/>
    <s v="Rec."/>
    <s v="SBX-L"/>
    <s v="UCS GL1"/>
    <n v="0.875"/>
    <n v="0.875"/>
    <n v="1.1875"/>
    <n v="0.9375"/>
    <n v="76"/>
    <s v="?"/>
    <s v="GL-25Z"/>
    <n v="10"/>
    <s v="TO-1116GLZ25-10-2423"/>
    <n v="34.25"/>
    <m/>
    <m/>
    <n v="101.875"/>
    <n v="24.230685763888889"/>
    <n v="290.76822916666669"/>
    <s v="RELEASED"/>
    <s v="MATCHES"/>
    <x v="145"/>
    <x v="0"/>
  </r>
  <r>
    <x v="32"/>
    <n v="1"/>
    <s v="21M"/>
    <n v="156"/>
    <s v="1116L-021M-156"/>
    <s v="1116UA21074"/>
    <s v="WT-02.1"/>
    <s v="South"/>
    <n v="36"/>
    <n v="180"/>
    <s v="WT-02.1, REC., SBX-L, ISA-R"/>
    <s v="Rec."/>
    <s v="SBX-L"/>
    <s v="UCS GL2"/>
    <n v="0.875"/>
    <n v="0.875"/>
    <n v="0.9375"/>
    <n v="1.1875"/>
    <n v="104"/>
    <n v="2.2000000000000002"/>
    <s v="GL-02Z"/>
    <n v="10"/>
    <s v="TO-1116GLZ02-10-1857"/>
    <n v="34.25"/>
    <m/>
    <m/>
    <n v="73.875"/>
    <n v="17.570963541666668"/>
    <n v="210.8515625"/>
    <s v="RELEASED"/>
    <s v="MATCHES"/>
    <x v="108"/>
    <x v="0"/>
  </r>
  <r>
    <x v="34"/>
    <n v="1"/>
    <s v="21M"/>
    <n v="157"/>
    <s v="1116L-021M-157"/>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57"/>
    <s v="1116L-021M-157"/>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58"/>
    <s v="1116L-021M-158"/>
    <s v="1116UA21081"/>
    <s v="WT-02.1"/>
    <s v="South"/>
    <n v="36.125"/>
    <n v="180"/>
    <s v="WT-02.1, REC., SBX-R, HEAVY, ISA-R"/>
    <s v="Rec."/>
    <s v="SBX-R"/>
    <s v="UCS GL1"/>
    <n v="1"/>
    <n v="0.875"/>
    <n v="1.1875"/>
    <n v="0.9375"/>
    <n v="76"/>
    <s v="?"/>
    <s v="GL-25Z"/>
    <n v="10"/>
    <s v="TO-1116GLZ25-10-2423"/>
    <n v="34.25"/>
    <m/>
    <m/>
    <n v="101.875"/>
    <n v="24.230685763888889"/>
    <n v="290.76822916666669"/>
    <s v="RELEASED"/>
    <s v="MATCHES"/>
    <x v="145"/>
    <x v="0"/>
  </r>
  <r>
    <x v="32"/>
    <n v="1"/>
    <s v="21M"/>
    <n v="158"/>
    <s v="1116L-021M-158"/>
    <s v="1116UA21081"/>
    <s v="WT-02.1"/>
    <s v="South"/>
    <n v="36.125"/>
    <n v="180"/>
    <s v="WT-02.1, REC., SBX-R, HEAVY, ISA-R"/>
    <s v="Rec."/>
    <s v="SBX-R"/>
    <s v="UCS GL2"/>
    <n v="1"/>
    <n v="0.875"/>
    <n v="0.9375"/>
    <n v="1.1875"/>
    <n v="104"/>
    <n v="2.2000000000000002"/>
    <s v="GL-02Z"/>
    <n v="10"/>
    <s v="TO-1116GLZ02-10-1857"/>
    <n v="34.25"/>
    <m/>
    <m/>
    <n v="73.875"/>
    <n v="17.570963541666668"/>
    <n v="210.8515625"/>
    <s v="RELEASED"/>
    <s v="MATCHES"/>
    <x v="108"/>
    <x v="0"/>
  </r>
  <r>
    <x v="28"/>
    <n v="1"/>
    <n v="22"/>
    <n v="1"/>
    <s v="1116L-022-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2"/>
    <n v="1"/>
    <s v="1116L-022-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2"/>
    <n v="2"/>
    <s v="1116L-022-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2"/>
    <n v="2"/>
    <s v="1116L-022-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2"/>
    <n v="3"/>
    <s v="1116L-022-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2"/>
    <n v="3"/>
    <s v="1116L-022-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2"/>
    <n v="1"/>
    <n v="22"/>
    <n v="4"/>
    <s v="1116L-022-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4"/>
    <s v="1116L-022-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5"/>
    <s v="1116L-022-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4"/>
    <n v="1"/>
    <n v="22"/>
    <n v="5"/>
    <s v="1116L-022-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2"/>
    <n v="1"/>
    <n v="22"/>
    <n v="6"/>
    <s v="1116L-022-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6"/>
    <s v="1116L-022-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7"/>
    <s v="1116L-022-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4"/>
    <n v="1"/>
    <n v="22"/>
    <n v="7"/>
    <s v="1116L-022-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2"/>
    <n v="1"/>
    <n v="22"/>
    <n v="8"/>
    <s v="1116L-022-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8"/>
    <s v="1116L-022-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9"/>
    <s v="1116L-022-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9"/>
    <s v="1116L-022-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
    <s v="1116L-022-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10"/>
    <s v="1116L-022-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11"/>
    <s v="1116L-022-011"/>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11"/>
    <s v="1116L-022-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12"/>
    <s v="1116L-022-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12"/>
    <s v="1116L-022-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13"/>
    <s v="1116L-022-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13"/>
    <s v="1116L-022-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
    <s v="1116L-022-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14"/>
    <s v="1116L-022-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15"/>
    <s v="1116L-022-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15"/>
    <s v="1116L-022-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6"/>
    <s v="1116L-022-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16"/>
    <s v="1116L-022-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17"/>
    <s v="1116L-022-017"/>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17"/>
    <s v="1116L-022-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18"/>
    <s v="1116L-022-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18"/>
    <s v="1116L-022-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19"/>
    <s v="1116L-022-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19"/>
    <s v="1116L-022-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0"/>
    <s v="1116L-022-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20"/>
    <s v="1116L-022-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21"/>
    <s v="1116L-022-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21"/>
    <s v="1116L-022-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2"/>
    <s v="1116L-022-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22"/>
    <s v="1116L-022-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23"/>
    <s v="1116L-022-023"/>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23"/>
    <s v="1116L-022-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24"/>
    <s v="1116L-022-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24"/>
    <s v="1116L-022-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25"/>
    <s v="1116L-022-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25"/>
    <s v="1116L-022-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6"/>
    <s v="1116L-022-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26"/>
    <s v="1116L-022-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27"/>
    <s v="1116L-022-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27"/>
    <s v="1116L-022-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8"/>
    <s v="1116L-022-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28"/>
    <s v="1116L-022-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29"/>
    <s v="1116L-022-029"/>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29"/>
    <s v="1116L-022-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30"/>
    <s v="1116L-022-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30"/>
    <s v="1116L-022-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31"/>
    <s v="1116L-022-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31"/>
    <s v="1116L-022-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32"/>
    <s v="1116L-022-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32"/>
    <s v="1116L-022-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8"/>
    <n v="1"/>
    <n v="22"/>
    <n v="33"/>
    <s v="1116L-022-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28"/>
    <n v="1"/>
    <n v="22"/>
    <n v="33"/>
    <s v="1116L-022-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28"/>
    <n v="1"/>
    <n v="22"/>
    <n v="34"/>
    <s v="1116L-022-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28"/>
    <n v="1"/>
    <n v="22"/>
    <n v="34"/>
    <s v="1116L-022-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32"/>
    <n v="1"/>
    <n v="22"/>
    <n v="35"/>
    <s v="1116L-022-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32"/>
    <n v="1"/>
    <n v="22"/>
    <n v="35"/>
    <s v="1116L-022-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34"/>
    <n v="1"/>
    <n v="22"/>
    <n v="36"/>
    <s v="1116L-022-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4"/>
    <n v="1"/>
    <n v="22"/>
    <n v="36"/>
    <s v="1116L-022-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2"/>
    <n v="1"/>
    <n v="22"/>
    <n v="37"/>
    <s v="1116L-022-03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37"/>
    <s v="1116L-022-03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38"/>
    <s v="1116L-022-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4"/>
    <n v="1"/>
    <n v="22"/>
    <n v="38"/>
    <s v="1116L-022-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2"/>
    <n v="1"/>
    <n v="22"/>
    <n v="39"/>
    <s v="1116L-022-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39"/>
    <s v="1116L-022-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40"/>
    <s v="1116L-022-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40"/>
    <s v="1116L-022-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41"/>
    <s v="1116L-022-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41"/>
    <s v="1116L-022-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42"/>
    <s v="1116L-022-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4"/>
    <n v="1"/>
    <n v="22"/>
    <n v="42"/>
    <s v="1116L-022-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2"/>
    <n v="1"/>
    <n v="22"/>
    <n v="43"/>
    <s v="1116L-022-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43"/>
    <s v="1116L-022-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44"/>
    <s v="1116L-022-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44"/>
    <s v="1116L-022-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45"/>
    <s v="1116L-022-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45"/>
    <s v="1116L-022-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46"/>
    <s v="1116L-022-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46"/>
    <s v="1116L-022-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47"/>
    <s v="1116L-022-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47"/>
    <s v="1116L-022-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48"/>
    <s v="1116L-022-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4"/>
    <n v="1"/>
    <n v="22"/>
    <n v="48"/>
    <s v="1116L-022-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2"/>
    <n v="1"/>
    <n v="22"/>
    <n v="49"/>
    <s v="1116L-022-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49"/>
    <s v="1116L-022-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50"/>
    <s v="1116L-022-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50"/>
    <s v="1116L-022-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51"/>
    <s v="1116L-022-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51"/>
    <s v="1116L-022-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52"/>
    <s v="1116L-022-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52"/>
    <s v="1116L-022-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53"/>
    <s v="1116L-022-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2"/>
    <n v="1"/>
    <n v="22"/>
    <n v="53"/>
    <s v="1116L-022-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4"/>
    <n v="1"/>
    <n v="22"/>
    <n v="54"/>
    <s v="1116L-022-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4"/>
    <n v="1"/>
    <n v="22"/>
    <n v="54"/>
    <s v="1116L-022-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2"/>
    <n v="1"/>
    <n v="22"/>
    <n v="55"/>
    <s v="1116L-022-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2"/>
    <n v="1"/>
    <n v="22"/>
    <n v="55"/>
    <s v="1116L-022-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4"/>
    <n v="1"/>
    <n v="22"/>
    <n v="56"/>
    <s v="1116L-022-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4"/>
    <n v="1"/>
    <n v="22"/>
    <n v="56"/>
    <s v="1116L-022-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2"/>
    <n v="1"/>
    <n v="22"/>
    <n v="57"/>
    <s v="1116L-022-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57"/>
    <s v="1116L-022-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58"/>
    <s v="1116L-022-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4"/>
    <n v="1"/>
    <n v="22"/>
    <n v="58"/>
    <s v="1116L-022-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2"/>
    <n v="1"/>
    <n v="22"/>
    <n v="59"/>
    <s v="1116L-022-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59"/>
    <s v="1116L-022-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60"/>
    <s v="1116L-022-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4"/>
    <n v="1"/>
    <n v="22"/>
    <n v="60"/>
    <s v="1116L-022-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2"/>
    <n v="61"/>
    <s v="1116L-022-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2"/>
    <n v="61"/>
    <s v="1116L-022-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4"/>
    <n v="1"/>
    <n v="22"/>
    <n v="62"/>
    <s v="1116L-022-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62"/>
    <s v="1116L-022-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63"/>
    <s v="1116L-022-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63"/>
    <s v="1116L-022-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64"/>
    <s v="1116L-022-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4"/>
    <n v="1"/>
    <n v="22"/>
    <n v="64"/>
    <s v="1116L-022-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2"/>
    <n v="1"/>
    <n v="22"/>
    <n v="65"/>
    <s v="1116L-022-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65"/>
    <s v="1116L-022-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66"/>
    <s v="1116L-022-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66"/>
    <s v="1116L-022-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67"/>
    <s v="1116L-022-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67"/>
    <s v="1116L-022-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68"/>
    <s v="1116L-022-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68"/>
    <s v="1116L-022-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69"/>
    <s v="1116L-022-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69"/>
    <s v="1116L-022-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70"/>
    <s v="1116L-022-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4"/>
    <n v="1"/>
    <n v="22"/>
    <n v="70"/>
    <s v="1116L-022-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2"/>
    <n v="1"/>
    <n v="22"/>
    <n v="71"/>
    <s v="1116L-022-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71"/>
    <s v="1116L-022-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72"/>
    <s v="1116L-022-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72"/>
    <s v="1116L-022-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73"/>
    <s v="1116L-022-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73"/>
    <s v="1116L-022-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74"/>
    <s v="1116L-022-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74"/>
    <s v="1116L-022-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75"/>
    <s v="1116L-022-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75"/>
    <s v="1116L-022-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76"/>
    <s v="1116L-022-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4"/>
    <n v="1"/>
    <n v="22"/>
    <n v="76"/>
    <s v="1116L-022-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2"/>
    <n v="1"/>
    <n v="22"/>
    <n v="77"/>
    <s v="1116L-022-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77"/>
    <s v="1116L-022-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78"/>
    <s v="1116L-022-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78"/>
    <s v="1116L-022-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79"/>
    <s v="1116L-022-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32"/>
    <n v="1"/>
    <n v="22"/>
    <n v="79"/>
    <s v="1116L-022-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28"/>
    <n v="1"/>
    <n v="22"/>
    <n v="80"/>
    <s v="1116L-022-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2"/>
    <n v="80"/>
    <s v="1116L-022-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2"/>
    <n v="81"/>
    <s v="1116L-022-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2"/>
    <n v="81"/>
    <s v="1116L-022-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2"/>
    <n v="82"/>
    <s v="1116L-022-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2"/>
    <n v="82"/>
    <s v="1116L-022-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2"/>
    <n v="1"/>
    <n v="22"/>
    <n v="83"/>
    <s v="1116L-022-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83"/>
    <s v="1116L-022-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84"/>
    <s v="1116L-022-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4"/>
    <n v="1"/>
    <n v="22"/>
    <n v="84"/>
    <s v="1116L-022-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2"/>
    <n v="1"/>
    <n v="22"/>
    <n v="85"/>
    <s v="1116L-022-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85"/>
    <s v="1116L-022-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86"/>
    <s v="1116L-022-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4"/>
    <n v="1"/>
    <n v="22"/>
    <n v="86"/>
    <s v="1116L-022-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2"/>
    <n v="1"/>
    <n v="22"/>
    <n v="87"/>
    <s v="1116L-022-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87"/>
    <s v="1116L-022-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88"/>
    <s v="1116L-022-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88"/>
    <s v="1116L-022-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89"/>
    <s v="1116L-022-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89"/>
    <s v="1116L-022-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90"/>
    <s v="1116L-022-090"/>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90"/>
    <s v="1116L-022-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91"/>
    <s v="1116L-022-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91"/>
    <s v="1116L-022-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92"/>
    <s v="1116L-022-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92"/>
    <s v="1116L-022-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93"/>
    <s v="1116L-022-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93"/>
    <s v="1116L-022-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94"/>
    <s v="1116L-022-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94"/>
    <s v="1116L-022-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95"/>
    <s v="1116L-022-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95"/>
    <s v="1116L-022-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96"/>
    <s v="1116L-022-096"/>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96"/>
    <s v="1116L-022-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97"/>
    <s v="1116L-022-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97"/>
    <s v="1116L-022-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98"/>
    <s v="1116L-022-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98"/>
    <s v="1116L-022-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99"/>
    <s v="1116L-022-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99"/>
    <s v="1116L-022-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00"/>
    <s v="1116L-022-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00"/>
    <s v="1116L-022-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1"/>
    <s v="1116L-022-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101"/>
    <s v="1116L-022-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02"/>
    <s v="1116L-022-102"/>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102"/>
    <s v="1116L-022-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103"/>
    <s v="1116L-022-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103"/>
    <s v="1116L-022-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04"/>
    <s v="1116L-022-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04"/>
    <s v="1116L-022-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5"/>
    <s v="1116L-022-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105"/>
    <s v="1116L-022-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06"/>
    <s v="1116L-022-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06"/>
    <s v="1116L-022-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7"/>
    <s v="1116L-022-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107"/>
    <s v="1116L-022-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08"/>
    <s v="1116L-022-108"/>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108"/>
    <s v="1116L-022-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109"/>
    <s v="1116L-022-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109"/>
    <s v="1116L-022-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10"/>
    <s v="1116L-022-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10"/>
    <s v="1116L-022-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11"/>
    <s v="1116L-022-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111"/>
    <s v="1116L-022-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8"/>
    <n v="1"/>
    <n v="22"/>
    <n v="112"/>
    <s v="1116L-022-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28"/>
    <n v="1"/>
    <n v="22"/>
    <n v="112"/>
    <s v="1116L-022-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28"/>
    <n v="1"/>
    <n v="22"/>
    <n v="113"/>
    <s v="1116L-022-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28"/>
    <n v="1"/>
    <n v="22"/>
    <n v="113"/>
    <s v="1116L-022-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32"/>
    <n v="1"/>
    <n v="22"/>
    <n v="114"/>
    <s v="1116L-022-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32"/>
    <n v="1"/>
    <n v="22"/>
    <n v="114"/>
    <s v="1116L-022-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34"/>
    <n v="1"/>
    <n v="22"/>
    <n v="115"/>
    <s v="1116L-022-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4"/>
    <n v="1"/>
    <n v="22"/>
    <n v="115"/>
    <s v="1116L-022-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2"/>
    <n v="1"/>
    <n v="22"/>
    <n v="116"/>
    <s v="1116L-022-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16"/>
    <s v="1116L-022-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17"/>
    <s v="1116L-022-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4"/>
    <n v="1"/>
    <n v="22"/>
    <n v="117"/>
    <s v="1116L-022-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2"/>
    <n v="1"/>
    <n v="22"/>
    <n v="118"/>
    <s v="1116L-022-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18"/>
    <s v="1116L-022-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19"/>
    <s v="1116L-022-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19"/>
    <s v="1116L-022-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20"/>
    <s v="1116L-022-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20"/>
    <s v="1116L-022-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21"/>
    <s v="1116L-022-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4"/>
    <n v="1"/>
    <n v="22"/>
    <n v="121"/>
    <s v="1116L-022-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2"/>
    <n v="1"/>
    <n v="22"/>
    <n v="122"/>
    <s v="1116L-022-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22"/>
    <s v="1116L-022-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23"/>
    <s v="1116L-022-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23"/>
    <s v="1116L-022-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24"/>
    <s v="1116L-022-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24"/>
    <s v="1116L-022-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25"/>
    <s v="1116L-022-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25"/>
    <s v="1116L-022-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26"/>
    <s v="1116L-022-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26"/>
    <s v="1116L-022-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27"/>
    <s v="1116L-022-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4"/>
    <n v="1"/>
    <n v="22"/>
    <n v="127"/>
    <s v="1116L-022-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2"/>
    <n v="1"/>
    <n v="22"/>
    <n v="128"/>
    <s v="1116L-022-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28"/>
    <s v="1116L-022-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29"/>
    <s v="1116L-022-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29"/>
    <s v="1116L-022-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30"/>
    <s v="1116L-022-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30"/>
    <s v="1116L-022-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31"/>
    <s v="1116L-022-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4"/>
    <n v="1"/>
    <n v="22"/>
    <n v="131"/>
    <s v="1116L-022-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2"/>
    <n v="1"/>
    <n v="22"/>
    <n v="132"/>
    <s v="1116L-022-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2"/>
    <n v="1"/>
    <n v="22"/>
    <n v="132"/>
    <s v="1116L-022-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4"/>
    <n v="1"/>
    <n v="22"/>
    <n v="133"/>
    <s v="1116L-022-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4"/>
    <n v="1"/>
    <n v="22"/>
    <n v="133"/>
    <s v="1116L-022-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2"/>
    <n v="1"/>
    <n v="22"/>
    <n v="134"/>
    <s v="1116L-022-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2"/>
    <n v="1"/>
    <n v="22"/>
    <n v="134"/>
    <s v="1116L-022-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4"/>
    <n v="1"/>
    <n v="22"/>
    <n v="135"/>
    <s v="1116L-022-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35"/>
    <s v="1116L-022-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36"/>
    <s v="1116L-022-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36"/>
    <s v="1116L-022-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37"/>
    <s v="1116L-022-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4"/>
    <n v="1"/>
    <n v="22"/>
    <n v="137"/>
    <s v="1116L-022-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2"/>
    <n v="1"/>
    <n v="22"/>
    <n v="138"/>
    <s v="1116L-022-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38"/>
    <s v="1116L-022-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39"/>
    <s v="1116L-022-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4"/>
    <n v="1"/>
    <n v="22"/>
    <n v="139"/>
    <s v="1116L-022-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2"/>
    <n v="140"/>
    <s v="1116L-022-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2"/>
    <n v="140"/>
    <s v="1116L-022-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4"/>
    <n v="1"/>
    <n v="22"/>
    <n v="141"/>
    <s v="1116L-022-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41"/>
    <s v="1116L-022-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2"/>
    <s v="1116L-022-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42"/>
    <s v="1116L-022-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43"/>
    <s v="1116L-022-143"/>
    <s v="1116UA12012"/>
    <s v="WT-01.2"/>
    <s v="South"/>
    <n v="100"/>
    <n v="180"/>
    <s v="WT-01.2, REC., SBX, TYP."/>
    <s v="Rec."/>
    <s v="SBX"/>
    <s v="UCS GL1"/>
    <n v="0.875"/>
    <n v="0.875"/>
    <n v="1.1875"/>
    <n v="0.9375"/>
    <n v="76"/>
    <s v="N/A"/>
    <s v="GL-01T"/>
    <n v="10"/>
    <s v="TO-1116GLT01-10-7050"/>
    <n v="98.25"/>
    <m/>
    <m/>
    <n v="101.875"/>
    <n v="69.508463541666671"/>
    <n v="834.1015625"/>
    <s v="RELEASED"/>
    <s v="MATCHES"/>
    <x v="129"/>
    <x v="0"/>
  </r>
  <r>
    <x v="34"/>
    <n v="1"/>
    <n v="22"/>
    <n v="143"/>
    <s v="1116L-022-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2"/>
    <n v="1"/>
    <n v="22"/>
    <n v="144"/>
    <s v="1116L-022-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44"/>
    <s v="1116L-022-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45"/>
    <s v="1116L-022-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45"/>
    <s v="1116L-022-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6"/>
    <s v="1116L-022-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46"/>
    <s v="1116L-022-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47"/>
    <s v="1116L-022-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47"/>
    <s v="1116L-022-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8"/>
    <s v="1116L-022-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48"/>
    <s v="1116L-022-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49"/>
    <s v="1116L-022-149"/>
    <s v="1116UA12012"/>
    <s v="WT-01.2"/>
    <s v="South"/>
    <n v="100"/>
    <n v="180"/>
    <s v="WT-01.2, REC., SBX, TYP."/>
    <s v="Rec."/>
    <s v="SBX"/>
    <s v="UCS GL1"/>
    <n v="0.875"/>
    <n v="0.875"/>
    <n v="1.1875"/>
    <n v="0.9375"/>
    <n v="76"/>
    <s v="N/A"/>
    <s v="GL-01T"/>
    <n v="10"/>
    <s v="TO-1116GLT01-10-7050"/>
    <n v="98.25"/>
    <m/>
    <m/>
    <n v="101.875"/>
    <n v="69.508463541666671"/>
    <n v="834.1015625"/>
    <s v="RELEASED"/>
    <s v="MATCHES"/>
    <x v="129"/>
    <x v="0"/>
  </r>
  <r>
    <x v="34"/>
    <n v="1"/>
    <n v="22"/>
    <n v="149"/>
    <s v="1116L-022-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2"/>
    <n v="1"/>
    <n v="22"/>
    <n v="150"/>
    <s v="1116L-022-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50"/>
    <s v="1116L-022-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51"/>
    <s v="1116L-022-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51"/>
    <s v="1116L-022-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52"/>
    <s v="1116L-022-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52"/>
    <s v="1116L-022-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53"/>
    <s v="1116L-022-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53"/>
    <s v="1116L-022-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54"/>
    <s v="1116L-022-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54"/>
    <s v="1116L-022-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55"/>
    <s v="1116L-022-155"/>
    <s v="1116UA12012"/>
    <s v="WT-01.2"/>
    <s v="South"/>
    <n v="100"/>
    <n v="180"/>
    <s v="WT-01.2, REC., SBX, TYP."/>
    <s v="Rec."/>
    <s v="SBX"/>
    <s v="UCS GL1"/>
    <n v="0.875"/>
    <n v="0.875"/>
    <n v="1.1875"/>
    <n v="0.9375"/>
    <n v="76"/>
    <s v="N/A"/>
    <s v="GL-01T"/>
    <n v="10"/>
    <s v="TO-1116GLT01-10-7050"/>
    <n v="98.25"/>
    <m/>
    <m/>
    <n v="101.875"/>
    <n v="69.508463541666671"/>
    <n v="834.1015625"/>
    <s v="RELEASED"/>
    <s v="MATCHES"/>
    <x v="129"/>
    <x v="0"/>
  </r>
  <r>
    <x v="34"/>
    <n v="1"/>
    <n v="22"/>
    <n v="155"/>
    <s v="1116L-022-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2"/>
    <n v="1"/>
    <n v="22"/>
    <n v="156"/>
    <s v="1116L-022-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56"/>
    <s v="1116L-022-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57"/>
    <s v="1116L-022-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57"/>
    <s v="1116L-022-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58"/>
    <s v="1116L-022-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32"/>
    <n v="1"/>
    <n v="22"/>
    <n v="158"/>
    <s v="1116L-022-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28"/>
    <n v="1"/>
    <n v="23"/>
    <n v="1"/>
    <s v="1116L-023-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3"/>
    <n v="1"/>
    <s v="1116L-023-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3"/>
    <n v="2"/>
    <s v="1116L-023-002"/>
    <s v="1116UA33011"/>
    <s v="WT-03.3"/>
    <s v="Southwe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3"/>
    <n v="2"/>
    <s v="1116L-023-002"/>
    <s v="1116UA33011"/>
    <s v="WT-03.3"/>
    <s v="Southwe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3"/>
    <n v="3"/>
    <s v="1116L-023-003"/>
    <s v="1116UA33011"/>
    <s v="WT-03.3"/>
    <s v="Southwe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3"/>
    <n v="3"/>
    <s v="1116L-023-003"/>
    <s v="1116UA33011"/>
    <s v="WT-03.3"/>
    <s v="Southwe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3"/>
    <n v="4"/>
    <s v="1116L-023-00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35"/>
    <n v="1"/>
    <n v="23"/>
    <n v="4"/>
    <s v="1116L-023-00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5"/>
    <s v="1116L-023-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6"/>
    <n v="1"/>
    <n v="23"/>
    <n v="5"/>
    <s v="1116L-023-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3"/>
    <n v="6"/>
    <s v="1116L-023-006"/>
    <s v="1116UA21062"/>
    <s v="WT-02.1"/>
    <s v="West"/>
    <n v="36"/>
    <n v="180"/>
    <s v="WT-02.1, REC., SBX-R, ISA-2X"/>
    <s v="Rec."/>
    <s v="SBX-R"/>
    <s v="UCS GL1"/>
    <n v="0.875"/>
    <n v="0.875"/>
    <n v="1.1875"/>
    <n v="0.9375"/>
    <n v="76"/>
    <s v="N/A"/>
    <s v="GL-07T"/>
    <n v="10"/>
    <s v="TO-1116GLT07-10-2423"/>
    <n v="34.25"/>
    <m/>
    <m/>
    <n v="101.875"/>
    <n v="24.230685763888889"/>
    <n v="290.76822916666669"/>
    <s v="RELEASED"/>
    <s v="MATCHES"/>
    <x v="123"/>
    <x v="0"/>
  </r>
  <r>
    <x v="35"/>
    <n v="1"/>
    <n v="23"/>
    <n v="6"/>
    <s v="1116L-023-006"/>
    <s v="1116UA21062"/>
    <s v="WT-02.1"/>
    <s v="West"/>
    <n v="36"/>
    <n v="180"/>
    <s v="WT-02.1, REC., SBX-R, ISA-2X"/>
    <s v="Rec."/>
    <s v="SBX-R"/>
    <s v="UCS GL2"/>
    <n v="0.875"/>
    <n v="0.875"/>
    <n v="0.9375"/>
    <n v="1.1875"/>
    <n v="104"/>
    <n v="2.2000000000000002"/>
    <s v="GL-02Z"/>
    <n v="10"/>
    <s v="TO-1116GLZ02-10-1857"/>
    <n v="34.25"/>
    <m/>
    <m/>
    <n v="73.875"/>
    <n v="17.570963541666668"/>
    <n v="210.8515625"/>
    <s v="RELEASED"/>
    <s v="MATCHES"/>
    <x v="108"/>
    <x v="0"/>
  </r>
  <r>
    <x v="36"/>
    <n v="1"/>
    <n v="23"/>
    <n v="7"/>
    <s v="1116L-023-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6"/>
    <n v="1"/>
    <n v="23"/>
    <n v="7"/>
    <s v="1116L-023-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3"/>
    <n v="8"/>
    <s v="1116L-023-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3"/>
    <n v="8"/>
    <s v="1116L-023-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6"/>
    <n v="1"/>
    <n v="23"/>
    <n v="9"/>
    <s v="1116L-023-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9"/>
    <s v="1116L-023-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
    <s v="1116L-023-01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10"/>
    <s v="1116L-023-01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11"/>
    <s v="1116L-023-011"/>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11"/>
    <s v="1116L-023-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12"/>
    <s v="1116L-023-01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35"/>
    <n v="1"/>
    <n v="23"/>
    <n v="12"/>
    <s v="1116L-023-01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13"/>
    <s v="1116L-023-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13"/>
    <s v="1116L-023-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
    <s v="1116L-023-01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35"/>
    <n v="1"/>
    <n v="23"/>
    <n v="14"/>
    <s v="1116L-023-01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15"/>
    <s v="1116L-023-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15"/>
    <s v="1116L-023-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6"/>
    <s v="1116L-023-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3"/>
    <n v="16"/>
    <s v="1116L-023-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6"/>
    <n v="1"/>
    <n v="23"/>
    <n v="17"/>
    <s v="1116L-023-017"/>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17"/>
    <s v="1116L-023-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18"/>
    <s v="1116L-023-018"/>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18"/>
    <s v="1116L-023-018"/>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19"/>
    <s v="1116L-023-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19"/>
    <s v="1116L-023-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0"/>
    <s v="1116L-023-02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35"/>
    <n v="1"/>
    <n v="23"/>
    <n v="20"/>
    <s v="1116L-023-02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21"/>
    <s v="1116L-023-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21"/>
    <s v="1116L-023-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2"/>
    <s v="1116L-023-02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22"/>
    <s v="1116L-023-02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23"/>
    <s v="1116L-023-023"/>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23"/>
    <s v="1116L-023-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24"/>
    <s v="1116L-023-02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35"/>
    <n v="1"/>
    <n v="23"/>
    <n v="24"/>
    <s v="1116L-023-02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25"/>
    <s v="1116L-023-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25"/>
    <s v="1116L-023-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6"/>
    <s v="1116L-023-026"/>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35"/>
    <n v="1"/>
    <n v="23"/>
    <n v="26"/>
    <s v="1116L-023-026"/>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27"/>
    <s v="1116L-023-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27"/>
    <s v="1116L-023-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8"/>
    <s v="1116L-023-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3"/>
    <n v="28"/>
    <s v="1116L-023-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6"/>
    <n v="1"/>
    <n v="23"/>
    <n v="29"/>
    <s v="1116L-023-029"/>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29"/>
    <s v="1116L-023-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30"/>
    <s v="1116L-023-03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30"/>
    <s v="1116L-023-03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31"/>
    <s v="1116L-023-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31"/>
    <s v="1116L-023-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32"/>
    <s v="1116L-023-03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35"/>
    <n v="1"/>
    <n v="23"/>
    <n v="32"/>
    <s v="1116L-023-03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4"/>
    <n v="1"/>
    <n v="23"/>
    <n v="33"/>
    <s v="1116L-023-033"/>
    <s v="1116UA31011"/>
    <s v="WT-03.1"/>
    <s v="Northwest"/>
    <n v="81.531999999999996"/>
    <n v="180"/>
    <s v="WT-03.1, CURVED, VISION, ISA-R"/>
    <s v="Curved"/>
    <s v="Vision"/>
    <s v="UCS GL1"/>
    <n v="0.87514999999999998"/>
    <n v="0.93115000000000003"/>
    <n v="1.1875"/>
    <n v="0.9375"/>
    <n v="76"/>
    <s v="N/A"/>
    <s v="GL-04Z"/>
    <n v="30"/>
    <s v="TO-1116GLZ04-30-5640"/>
    <m/>
    <n v="79.725700000000003"/>
    <n v="138"/>
    <n v="101.875"/>
    <n v="56.403164496527779"/>
    <n v="676.83797395833335"/>
    <s v="RELEASED"/>
    <s v="MATCHES"/>
    <x v="133"/>
    <x v="0"/>
  </r>
  <r>
    <x v="14"/>
    <n v="1"/>
    <n v="23"/>
    <n v="33"/>
    <s v="1116L-023-033"/>
    <s v="1116UA31011"/>
    <s v="WT-03.1"/>
    <s v="Northwest"/>
    <n v="81.531999999999996"/>
    <n v="180"/>
    <s v="WT-03.1, CURVED, VISION, ISA-R"/>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23"/>
    <n v="34"/>
    <s v="1116L-023-034"/>
    <s v="1116UA31012"/>
    <s v="WT-03.1"/>
    <s v="Northwest"/>
    <n v="81.571700000000007"/>
    <n v="180"/>
    <s v="WT-03.1, CURVED, VISION, HEAVY, ISA-L"/>
    <s v="Curved"/>
    <s v="Vision"/>
    <s v="UCS GL1"/>
    <n v="0.89685000000000004"/>
    <n v="0.94915000000000005"/>
    <n v="1.1875"/>
    <n v="0.9375"/>
    <n v="76"/>
    <s v="N/A"/>
    <s v="GL-04Z"/>
    <n v="30"/>
    <s v="TO-1116GLZ04-30-5640"/>
    <m/>
    <n v="79.725700000000003"/>
    <n v="138"/>
    <n v="101.875"/>
    <n v="56.403164496527779"/>
    <n v="676.83797395833335"/>
    <s v="RELEASED"/>
    <s v="MATCHES"/>
    <x v="133"/>
    <x v="0"/>
  </r>
  <r>
    <x v="14"/>
    <n v="1"/>
    <n v="23"/>
    <n v="34"/>
    <s v="1116L-023-034"/>
    <s v="1116UA31012"/>
    <s v="WT-03.1"/>
    <s v="Northwest"/>
    <n v="81.571700000000007"/>
    <n v="180"/>
    <s v="WT-03.1, CURVED, VISION, HEAVY, ISA-L"/>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35"/>
    <n v="1"/>
    <n v="23"/>
    <n v="35"/>
    <s v="1116L-023-035"/>
    <s v="1116UA21063"/>
    <s v="WT-02.1"/>
    <s v="Northwest"/>
    <n v="36.5"/>
    <n v="180"/>
    <s v="WT-02.1, REC., SBX-R, HEAVY, ISA-L"/>
    <s v="Rec."/>
    <s v="SBX-R"/>
    <s v="UCS GL1"/>
    <n v="0.875"/>
    <n v="0.875"/>
    <n v="1.1875"/>
    <n v="0.9375"/>
    <n v="76"/>
    <s v="N/A"/>
    <s v="GL-07T"/>
    <n v="10"/>
    <s v="TO-1116GLT07-10-2558"/>
    <n v="34.75"/>
    <m/>
    <m/>
    <n v="101.875"/>
    <n v="24.584418402777779"/>
    <n v="295.01302083333337"/>
    <s v="RELEASED"/>
    <s v="MATCHES"/>
    <x v="126"/>
    <x v="0"/>
  </r>
  <r>
    <x v="35"/>
    <n v="1"/>
    <n v="23"/>
    <n v="35"/>
    <s v="1116L-023-035"/>
    <s v="1116UA21063"/>
    <s v="WT-02.1"/>
    <s v="Northwest"/>
    <n v="36.5"/>
    <n v="180"/>
    <s v="WT-02.1, REC., SBX-R, HEAVY, ISA-L"/>
    <s v="Rec."/>
    <s v="SBX-R"/>
    <s v="UCS GL2"/>
    <n v="0.875"/>
    <n v="0.875"/>
    <n v="0.9375"/>
    <n v="1.1875"/>
    <n v="104"/>
    <n v="2.2000000000000002"/>
    <s v="GL-02Z"/>
    <n v="10"/>
    <s v="TO-1116GLZ02-10-1882"/>
    <n v="34.75"/>
    <m/>
    <m/>
    <n v="73.875"/>
    <n v="17.827473958333332"/>
    <n v="213.9296875"/>
    <s v="RELEASED"/>
    <s v="MATCHES"/>
    <x v="113"/>
    <x v="0"/>
  </r>
  <r>
    <x v="36"/>
    <n v="1"/>
    <n v="23"/>
    <n v="36"/>
    <s v="1116L-023-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6"/>
    <n v="1"/>
    <n v="23"/>
    <n v="36"/>
    <s v="1116L-023-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3"/>
    <n v="37"/>
    <s v="1116L-023-03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35"/>
    <n v="1"/>
    <n v="23"/>
    <n v="37"/>
    <s v="1116L-023-03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38"/>
    <s v="1116L-023-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6"/>
    <n v="1"/>
    <n v="23"/>
    <n v="38"/>
    <s v="1116L-023-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3"/>
    <n v="39"/>
    <s v="1116L-023-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3"/>
    <n v="39"/>
    <s v="1116L-023-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6"/>
    <n v="1"/>
    <n v="23"/>
    <n v="40"/>
    <s v="1116L-023-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40"/>
    <s v="1116L-023-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41"/>
    <s v="1116L-023-04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35"/>
    <n v="1"/>
    <n v="23"/>
    <n v="41"/>
    <s v="1116L-023-04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42"/>
    <s v="1116L-023-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6"/>
    <n v="1"/>
    <n v="23"/>
    <n v="42"/>
    <s v="1116L-023-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3"/>
    <n v="43"/>
    <s v="1116L-023-043"/>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35"/>
    <n v="1"/>
    <n v="23"/>
    <n v="43"/>
    <s v="1116L-023-043"/>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44"/>
    <s v="1116L-023-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44"/>
    <s v="1116L-023-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45"/>
    <s v="1116L-023-045"/>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35"/>
    <n v="1"/>
    <n v="23"/>
    <n v="45"/>
    <s v="1116L-023-045"/>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46"/>
    <s v="1116L-023-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46"/>
    <s v="1116L-023-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47"/>
    <s v="1116L-023-04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35"/>
    <n v="1"/>
    <n v="23"/>
    <n v="47"/>
    <s v="1116L-023-04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48"/>
    <s v="1116L-023-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6"/>
    <n v="1"/>
    <n v="23"/>
    <n v="48"/>
    <s v="1116L-023-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3"/>
    <n v="49"/>
    <s v="1116L-023-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3"/>
    <n v="49"/>
    <s v="1116L-023-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6"/>
    <n v="1"/>
    <n v="23"/>
    <n v="50"/>
    <s v="1116L-023-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50"/>
    <s v="1116L-023-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51"/>
    <s v="1116L-023-05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35"/>
    <n v="1"/>
    <n v="23"/>
    <n v="51"/>
    <s v="1116L-023-05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52"/>
    <s v="1116L-023-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52"/>
    <s v="1116L-023-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53"/>
    <s v="1116L-023-053"/>
    <s v="1116UA21064"/>
    <s v="WT-02.1"/>
    <s v="Northwest"/>
    <n v="36"/>
    <n v="180"/>
    <s v="WT-02.1, REC., SBX-L, WWT ADJ - L, ISA-R"/>
    <s v="Rec."/>
    <s v="SBX-L"/>
    <s v="UCS GL1"/>
    <n v="0.875"/>
    <n v="0.875"/>
    <n v="1.1875"/>
    <n v="0.9375"/>
    <n v="76"/>
    <s v="N/A"/>
    <s v="GL-07T"/>
    <n v="10"/>
    <s v="TO-1116GLT07-10-2423"/>
    <n v="34.25"/>
    <m/>
    <m/>
    <n v="101.875"/>
    <n v="24.230685763888889"/>
    <n v="290.76822916666669"/>
    <s v="RELEASED"/>
    <s v="MATCHES"/>
    <x v="123"/>
    <x v="0"/>
  </r>
  <r>
    <x v="35"/>
    <n v="1"/>
    <n v="23"/>
    <n v="53"/>
    <s v="1116L-023-053"/>
    <s v="1116UA21064"/>
    <s v="WT-02.1"/>
    <s v="Northwest"/>
    <n v="36"/>
    <n v="180"/>
    <s v="WT-02.1, REC., SBX-L, WWT ADJ - L, ISA-R"/>
    <s v="Rec."/>
    <s v="SBX-L"/>
    <s v="UCS GL2"/>
    <n v="0.875"/>
    <n v="0.875"/>
    <n v="0.9375"/>
    <n v="1.1875"/>
    <n v="104"/>
    <n v="2.2000000000000002"/>
    <s v="GL-02Z"/>
    <n v="10"/>
    <s v="TO-1116GLZ02-10-1857"/>
    <n v="34.25"/>
    <m/>
    <m/>
    <n v="73.875"/>
    <n v="17.570963541666668"/>
    <n v="210.8515625"/>
    <s v="RELEASED"/>
    <s v="MATCHES"/>
    <x v="108"/>
    <x v="0"/>
  </r>
  <r>
    <x v="36"/>
    <n v="1"/>
    <n v="23"/>
    <n v="54"/>
    <s v="1116L-023-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6"/>
    <n v="1"/>
    <n v="23"/>
    <n v="54"/>
    <s v="1116L-023-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5"/>
    <n v="1"/>
    <n v="23"/>
    <n v="55"/>
    <s v="1116L-023-055"/>
    <s v="1116UA21065"/>
    <s v="WT-02.1"/>
    <s v="Northwest"/>
    <n v="36"/>
    <n v="180"/>
    <s v="WT-02.1, REC., SBX-R, WWT ADJ - L, ISA-L"/>
    <s v="Rec."/>
    <s v="SBX-R"/>
    <s v="UCS GL1"/>
    <n v="0.875"/>
    <n v="0.875"/>
    <n v="1.1875"/>
    <n v="0.9375"/>
    <n v="76"/>
    <s v="N/A"/>
    <s v="GL-07T"/>
    <n v="10"/>
    <s v="TO-1116GLT07-10-2423"/>
    <n v="34.25"/>
    <m/>
    <m/>
    <n v="101.875"/>
    <n v="24.230685763888889"/>
    <n v="290.76822916666669"/>
    <s v="RELEASED"/>
    <s v="MATCHES"/>
    <x v="123"/>
    <x v="0"/>
  </r>
  <r>
    <x v="35"/>
    <n v="1"/>
    <n v="23"/>
    <n v="55"/>
    <s v="1116L-023-055"/>
    <s v="1116UA21065"/>
    <s v="WT-02.1"/>
    <s v="Northwest"/>
    <n v="36"/>
    <n v="180"/>
    <s v="WT-02.1, REC., SBX-R, WWT ADJ - L, ISA-L"/>
    <s v="Rec."/>
    <s v="SBX-R"/>
    <s v="UCS GL2"/>
    <n v="0.875"/>
    <n v="0.875"/>
    <n v="0.9375"/>
    <n v="1.1875"/>
    <n v="104"/>
    <n v="2.2000000000000002"/>
    <s v="GL-02Z"/>
    <n v="10"/>
    <s v="TO-1116GLZ02-10-1857"/>
    <n v="34.25"/>
    <m/>
    <m/>
    <n v="73.875"/>
    <n v="17.570963541666668"/>
    <n v="210.8515625"/>
    <s v="RELEASED"/>
    <s v="MATCHES"/>
    <x v="108"/>
    <x v="0"/>
  </r>
  <r>
    <x v="36"/>
    <n v="1"/>
    <n v="23"/>
    <n v="56"/>
    <s v="1116L-023-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6"/>
    <n v="1"/>
    <n v="23"/>
    <n v="56"/>
    <s v="1116L-023-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5"/>
    <n v="1"/>
    <n v="23"/>
    <n v="57"/>
    <s v="1116L-023-05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35"/>
    <n v="1"/>
    <n v="23"/>
    <n v="57"/>
    <s v="1116L-023-05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58"/>
    <s v="1116L-023-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6"/>
    <n v="1"/>
    <n v="23"/>
    <n v="58"/>
    <s v="1116L-023-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3"/>
    <n v="59"/>
    <s v="1116L-023-059"/>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35"/>
    <n v="1"/>
    <n v="23"/>
    <n v="59"/>
    <s v="1116L-023-059"/>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60"/>
    <s v="1116L-023-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6"/>
    <n v="1"/>
    <n v="23"/>
    <n v="60"/>
    <s v="1116L-023-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3"/>
    <n v="61"/>
    <s v="1116L-023-061"/>
    <s v="1116UA35006"/>
    <s v="WT-03.5"/>
    <s v="Northwe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23"/>
    <n v="61"/>
    <s v="1116L-023-061"/>
    <s v="1116UA35006"/>
    <s v="WT-03.5"/>
    <s v="Northwe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6"/>
    <n v="1"/>
    <n v="23"/>
    <n v="62"/>
    <s v="1116L-023-062"/>
    <s v="1116UA11015"/>
    <s v="WT-01.1"/>
    <s v="North "/>
    <n v="100"/>
    <n v="180"/>
    <s v="WT-01.1, REC., VISION, ISA-R, ACOUSTIC GL"/>
    <s v="Rec."/>
    <s v="Vision"/>
    <s v="UCS GL1"/>
    <n v="0.875"/>
    <n v="0.875"/>
    <n v="1.1875"/>
    <n v="0.9375"/>
    <n v="76"/>
    <s v="N/A"/>
    <s v="GL-06Z"/>
    <n v="10"/>
    <s v="TO-1116GLZ06-10-7050"/>
    <n v="98.25"/>
    <m/>
    <m/>
    <n v="101.875"/>
    <n v="69.508463541666671"/>
    <n v="834.1015625"/>
    <s v="RELEASED"/>
    <s v="MATCHES"/>
    <x v="132"/>
    <x v="0"/>
  </r>
  <r>
    <x v="36"/>
    <n v="1"/>
    <n v="23"/>
    <n v="62"/>
    <s v="1116L-023-062"/>
    <s v="1116UA11015"/>
    <s v="WT-01.1"/>
    <s v="North "/>
    <n v="100"/>
    <n v="180"/>
    <s v="WT-01.1, REC., VISION, ISA-R, ACOUSTIC GL"/>
    <s v="Rec."/>
    <s v="Vision"/>
    <s v="UCS GL2"/>
    <n v="0.875"/>
    <n v="0.875"/>
    <n v="0.9375"/>
    <n v="1.1875"/>
    <n v="104"/>
    <n v="2.2000000000000002"/>
    <s v="GL-02Z"/>
    <n v="10"/>
    <s v="TO-1116GLZ02-10-5040"/>
    <n v="98.25"/>
    <m/>
    <m/>
    <n v="73.875"/>
    <n v="50.404296875"/>
    <n v="604.8515625"/>
    <s v="RELEASED"/>
    <s v="MATCHES"/>
    <x v="114"/>
    <x v="0"/>
  </r>
  <r>
    <x v="35"/>
    <n v="1"/>
    <n v="23"/>
    <n v="63"/>
    <s v="1116L-023-063"/>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3"/>
    <n v="63"/>
    <s v="1116L-023-063"/>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36"/>
    <n v="1"/>
    <n v="23"/>
    <n v="64"/>
    <s v="1116L-023-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6"/>
    <n v="1"/>
    <n v="23"/>
    <n v="64"/>
    <s v="1116L-023-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3"/>
    <n v="65"/>
    <s v="1116L-023-065"/>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3"/>
    <n v="65"/>
    <s v="1116L-023-065"/>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36"/>
    <n v="1"/>
    <n v="23"/>
    <n v="66"/>
    <s v="1116L-023-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66"/>
    <s v="1116L-023-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67"/>
    <s v="1116L-023-06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35"/>
    <n v="1"/>
    <n v="23"/>
    <n v="67"/>
    <s v="1116L-023-06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36"/>
    <n v="1"/>
    <n v="23"/>
    <n v="68"/>
    <s v="1116L-023-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68"/>
    <s v="1116L-023-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69"/>
    <s v="1116L-023-069"/>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35"/>
    <n v="1"/>
    <n v="23"/>
    <n v="69"/>
    <s v="1116L-023-069"/>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36"/>
    <n v="1"/>
    <n v="23"/>
    <n v="70"/>
    <s v="1116L-023-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6"/>
    <n v="1"/>
    <n v="23"/>
    <n v="70"/>
    <s v="1116L-023-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3"/>
    <n v="71"/>
    <s v="1116L-023-071"/>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35"/>
    <n v="1"/>
    <n v="23"/>
    <n v="71"/>
    <s v="1116L-023-071"/>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36"/>
    <n v="1"/>
    <n v="23"/>
    <n v="72"/>
    <s v="1116L-023-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72"/>
    <s v="1116L-023-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73"/>
    <s v="1116L-023-073"/>
    <s v="1116UA21043"/>
    <s v="WT-02.1"/>
    <s v="North "/>
    <n v="36"/>
    <n v="180"/>
    <s v="WT-02.1, REC., SBX-L, ISA-L"/>
    <s v="Rec."/>
    <s v="SBX-L"/>
    <s v="UCS GL1"/>
    <n v="0.875"/>
    <n v="0.875"/>
    <n v="1.1875"/>
    <n v="0.9375"/>
    <n v="76"/>
    <s v="N/A"/>
    <s v="GL-07T"/>
    <n v="10"/>
    <s v="TO-1116GLT07-10-2423"/>
    <n v="34.25"/>
    <m/>
    <m/>
    <n v="101.875"/>
    <n v="24.230685763888889"/>
    <n v="290.76822916666669"/>
    <s v="RELEASED"/>
    <s v="MATCHES"/>
    <x v="123"/>
    <x v="0"/>
  </r>
  <r>
    <x v="35"/>
    <n v="1"/>
    <n v="23"/>
    <n v="73"/>
    <s v="1116L-023-073"/>
    <s v="1116UA21043"/>
    <s v="WT-02.1"/>
    <s v="North "/>
    <n v="36"/>
    <n v="180"/>
    <s v="WT-02.1, REC., SBX-L, ISA-L"/>
    <s v="Rec."/>
    <s v="SBX-L"/>
    <s v="UCS GL2"/>
    <n v="0.875"/>
    <n v="0.875"/>
    <n v="0.9375"/>
    <n v="1.1875"/>
    <n v="104"/>
    <n v="2.2000000000000002"/>
    <s v="GL-02Z"/>
    <n v="10"/>
    <s v="TO-1116GLZ02-10-1857"/>
    <n v="34.25"/>
    <m/>
    <m/>
    <n v="73.875"/>
    <n v="17.570963541666668"/>
    <n v="210.8515625"/>
    <s v="RELEASED"/>
    <s v="MATCHES"/>
    <x v="108"/>
    <x v="0"/>
  </r>
  <r>
    <x v="36"/>
    <n v="1"/>
    <n v="23"/>
    <n v="74"/>
    <s v="1116L-023-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74"/>
    <s v="1116L-023-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75"/>
    <s v="1116L-023-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3"/>
    <n v="75"/>
    <s v="1116L-023-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6"/>
    <n v="1"/>
    <n v="23"/>
    <n v="76"/>
    <s v="1116L-023-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6"/>
    <n v="1"/>
    <n v="23"/>
    <n v="76"/>
    <s v="1116L-023-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3"/>
    <n v="77"/>
    <s v="1116L-023-07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35"/>
    <n v="1"/>
    <n v="23"/>
    <n v="77"/>
    <s v="1116L-023-07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36"/>
    <n v="1"/>
    <n v="23"/>
    <n v="78"/>
    <s v="1116L-023-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78"/>
    <s v="1116L-023-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79"/>
    <s v="1116L-023-079"/>
    <s v="1116UA21066"/>
    <s v="WT-02.1"/>
    <s v="North "/>
    <n v="36.125"/>
    <n v="180"/>
    <s v="WT-02.1, REC., SBX-R, HEAVY, ISA-R"/>
    <s v="Rec."/>
    <s v="SBX-R"/>
    <s v="UCS GL1"/>
    <n v="1"/>
    <n v="0.875"/>
    <n v="1.1875"/>
    <n v="0.9375"/>
    <n v="76"/>
    <s v="N/A"/>
    <s v="GL-07T"/>
    <n v="10"/>
    <s v="TO-1116GLT07-10-2423"/>
    <n v="34.25"/>
    <m/>
    <m/>
    <n v="101.875"/>
    <n v="24.230685763888889"/>
    <n v="290.76822916666669"/>
    <s v="RELEASED"/>
    <s v="MATCHES"/>
    <x v="123"/>
    <x v="0"/>
  </r>
  <r>
    <x v="35"/>
    <n v="1"/>
    <n v="23"/>
    <n v="79"/>
    <s v="1116L-023-079"/>
    <s v="1116UA21066"/>
    <s v="WT-02.1"/>
    <s v="North "/>
    <n v="36.125"/>
    <n v="180"/>
    <s v="WT-02.1, REC., SBX-R, HEAVY, ISA-R"/>
    <s v="Rec."/>
    <s v="SBX-R"/>
    <s v="UCS GL2"/>
    <n v="1"/>
    <n v="0.875"/>
    <n v="0.9375"/>
    <n v="1.1875"/>
    <n v="104"/>
    <n v="2.2000000000000002"/>
    <s v="GL-02Z"/>
    <n v="10"/>
    <s v="TO-1116GLZ02-10-1857"/>
    <n v="34.25"/>
    <m/>
    <m/>
    <n v="73.875"/>
    <n v="17.570963541666668"/>
    <n v="210.8515625"/>
    <s v="RELEASED"/>
    <s v="MATCHES"/>
    <x v="108"/>
    <x v="0"/>
  </r>
  <r>
    <x v="28"/>
    <n v="1"/>
    <n v="23"/>
    <n v="80"/>
    <s v="1116L-023-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3"/>
    <n v="80"/>
    <s v="1116L-023-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3"/>
    <n v="81"/>
    <s v="1116L-023-081"/>
    <s v="1116UA33011"/>
    <s v="WT-03.3"/>
    <s v="Northea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3"/>
    <n v="81"/>
    <s v="1116L-023-081"/>
    <s v="1116UA33011"/>
    <s v="WT-03.3"/>
    <s v="Northea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3"/>
    <n v="82"/>
    <s v="1116L-023-082"/>
    <s v="1116UA33011"/>
    <s v="WT-03.3"/>
    <s v="Northea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3"/>
    <n v="82"/>
    <s v="1116L-023-082"/>
    <s v="1116UA33011"/>
    <s v="WT-03.3"/>
    <s v="Northea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3"/>
    <n v="83"/>
    <s v="1116L-023-08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83"/>
    <s v="1116L-023-08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84"/>
    <s v="1116L-023-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6"/>
    <n v="1"/>
    <n v="23"/>
    <n v="84"/>
    <s v="1116L-023-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3"/>
    <n v="85"/>
    <s v="1116L-023-08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85"/>
    <s v="1116L-023-08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86"/>
    <s v="1116L-023-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6"/>
    <n v="1"/>
    <n v="23"/>
    <n v="86"/>
    <s v="1116L-023-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3"/>
    <n v="87"/>
    <s v="1116L-023-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3"/>
    <n v="87"/>
    <s v="1116L-023-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6"/>
    <n v="1"/>
    <n v="23"/>
    <n v="88"/>
    <s v="1116L-023-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88"/>
    <s v="1116L-023-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89"/>
    <s v="1116L-023-08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89"/>
    <s v="1116L-023-08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90"/>
    <s v="1116L-023-090"/>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90"/>
    <s v="1116L-023-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91"/>
    <s v="1116L-023-09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35"/>
    <n v="1"/>
    <n v="23"/>
    <n v="91"/>
    <s v="1116L-023-09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92"/>
    <s v="1116L-023-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92"/>
    <s v="1116L-023-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93"/>
    <s v="1116L-023-09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35"/>
    <n v="1"/>
    <n v="23"/>
    <n v="93"/>
    <s v="1116L-023-09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94"/>
    <s v="1116L-023-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94"/>
    <s v="1116L-023-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95"/>
    <s v="1116L-023-095"/>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95"/>
    <s v="1116L-023-095"/>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96"/>
    <s v="1116L-023-096"/>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96"/>
    <s v="1116L-023-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97"/>
    <s v="1116L-023-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3"/>
    <n v="97"/>
    <s v="1116L-023-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6"/>
    <n v="1"/>
    <n v="23"/>
    <n v="98"/>
    <s v="1116L-023-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98"/>
    <s v="1116L-023-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99"/>
    <s v="1116L-023-09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35"/>
    <n v="1"/>
    <n v="23"/>
    <n v="99"/>
    <s v="1116L-023-09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100"/>
    <s v="1116L-023-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00"/>
    <s v="1116L-023-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1"/>
    <s v="1116L-023-101"/>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35"/>
    <n v="1"/>
    <n v="23"/>
    <n v="101"/>
    <s v="1116L-023-101"/>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102"/>
    <s v="1116L-023-102"/>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102"/>
    <s v="1116L-023-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103"/>
    <s v="1116L-023-10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103"/>
    <s v="1116L-023-10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04"/>
    <s v="1116L-023-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04"/>
    <s v="1116L-023-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5"/>
    <s v="1116L-023-10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105"/>
    <s v="1116L-023-10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106"/>
    <s v="1116L-023-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06"/>
    <s v="1116L-023-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7"/>
    <s v="1116L-023-107"/>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107"/>
    <s v="1116L-023-107"/>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08"/>
    <s v="1116L-023-108"/>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108"/>
    <s v="1116L-023-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109"/>
    <s v="1116L-023-10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109"/>
    <s v="1116L-023-10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110"/>
    <s v="1116L-023-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10"/>
    <s v="1116L-023-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11"/>
    <s v="1116L-023-11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35"/>
    <n v="1"/>
    <n v="23"/>
    <n v="111"/>
    <s v="1116L-023-11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14"/>
    <n v="1"/>
    <n v="23"/>
    <n v="112"/>
    <s v="1116L-023-112"/>
    <s v="1116UA31011"/>
    <s v="WT-03.1"/>
    <s v="Southeast"/>
    <n v="81.625900000000001"/>
    <n v="180"/>
    <s v="WT-03.1, CURVED, VISION, ISA-R"/>
    <s v="Curved"/>
    <s v="Vision"/>
    <s v="UCS GL1"/>
    <n v="0.92210000000000003"/>
    <n v="0.97809999999999997"/>
    <n v="1.1875"/>
    <n v="0.9375"/>
    <n v="76"/>
    <s v="N/A"/>
    <s v="GL-04Z"/>
    <n v="30"/>
    <s v="TO-1116GLZ04-30-5640"/>
    <m/>
    <n v="79.725700000000003"/>
    <n v="138"/>
    <n v="101.875"/>
    <n v="56.403164496527779"/>
    <n v="676.83797395833335"/>
    <s v="RELEASED"/>
    <s v="MATCHES"/>
    <x v="133"/>
    <x v="0"/>
  </r>
  <r>
    <x v="14"/>
    <n v="1"/>
    <n v="23"/>
    <n v="112"/>
    <s v="1116L-023-112"/>
    <s v="1116UA31011"/>
    <s v="WT-03.1"/>
    <s v="Southeast"/>
    <n v="81.625900000000001"/>
    <n v="180"/>
    <s v="WT-03.1, CURVED, VISION, ISA-R"/>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23"/>
    <n v="113"/>
    <s v="1116L-023-113"/>
    <s v="1116UA31012"/>
    <s v="WT-03.1"/>
    <s v="Southeast"/>
    <n v="81.527600000000007"/>
    <n v="180"/>
    <s v="WT-03.1, CURVED, VISION, HEAVY, ISA-L"/>
    <s v="Curved"/>
    <s v="Vision"/>
    <s v="UCS GL1"/>
    <n v="0.87450000000000006"/>
    <n v="0.9274"/>
    <n v="1.1875"/>
    <n v="0.9375"/>
    <n v="76"/>
    <s v="N/A"/>
    <s v="GL-04Z"/>
    <n v="30"/>
    <s v="TO-1116GLZ04-30-5640"/>
    <m/>
    <n v="79.725700000000003"/>
    <n v="138"/>
    <n v="101.875"/>
    <n v="56.403164496527779"/>
    <n v="676.83797395833335"/>
    <s v="RELEASED"/>
    <s v="MATCHES"/>
    <x v="133"/>
    <x v="0"/>
  </r>
  <r>
    <x v="14"/>
    <n v="1"/>
    <n v="23"/>
    <n v="113"/>
    <s v="1116L-023-113"/>
    <s v="1116UA31012"/>
    <s v="WT-03.1"/>
    <s v="Southeast"/>
    <n v="81.527600000000007"/>
    <n v="180"/>
    <s v="WT-03.1, CURVED, VISION, HEAVY, ISA-L"/>
    <s v="Curved"/>
    <s v="Vision"/>
    <s v="UCS GL2"/>
    <n v="0.87450000000000006"/>
    <n v="0.9274"/>
    <n v="0.9375"/>
    <n v="1.1875"/>
    <n v="104"/>
    <n v="2.2000000000000002"/>
    <s v="GL-05Z"/>
    <n v="30"/>
    <s v="TO-1116GLZ05-30-4190"/>
    <m/>
    <n v="79.725700000000003"/>
    <n v="138"/>
    <n v="73.875"/>
    <n v="40.900945052083337"/>
    <n v="490.81134062500007"/>
    <s v="RELEASED"/>
    <s v="MATCHES"/>
    <x v="111"/>
    <x v="0"/>
  </r>
  <r>
    <x v="35"/>
    <n v="1"/>
    <n v="23"/>
    <n v="114"/>
    <s v="1116L-023-114"/>
    <s v="1116UA21067"/>
    <s v="WT-02.1"/>
    <s v="Southeast"/>
    <n v="36"/>
    <n v="180"/>
    <s v="WT-02.1, REC., SBX-R, HEAVY, ISA-L"/>
    <s v="Rec."/>
    <s v="SBX-R"/>
    <s v="UCS GL1"/>
    <n v="0.875"/>
    <n v="0.875"/>
    <n v="1.1875"/>
    <n v="0.9375"/>
    <n v="76"/>
    <s v="N/A"/>
    <s v="GL-07T"/>
    <n v="10"/>
    <s v="TO-1116GLT07-10-2423"/>
    <n v="34.25"/>
    <m/>
    <m/>
    <n v="101.875"/>
    <n v="24.230685763888889"/>
    <n v="290.76822916666669"/>
    <s v="RELEASED"/>
    <s v="MATCHES"/>
    <x v="123"/>
    <x v="0"/>
  </r>
  <r>
    <x v="35"/>
    <n v="1"/>
    <n v="23"/>
    <n v="114"/>
    <s v="1116L-023-114"/>
    <s v="1116UA21067"/>
    <s v="WT-02.1"/>
    <s v="Southeast"/>
    <n v="36"/>
    <n v="180"/>
    <s v="WT-02.1, REC., SBX-R, HEAVY, ISA-L"/>
    <s v="Rec."/>
    <s v="SBX-R"/>
    <s v="UCS GL2"/>
    <n v="0.875"/>
    <n v="0.875"/>
    <n v="0.9375"/>
    <n v="1.1875"/>
    <n v="104"/>
    <n v="2.2000000000000002"/>
    <s v="GL-02Z"/>
    <n v="10"/>
    <s v="TO-1116GLZ02-10-1857"/>
    <n v="34.25"/>
    <m/>
    <m/>
    <n v="73.875"/>
    <n v="17.570963541666668"/>
    <n v="210.8515625"/>
    <s v="RELEASED"/>
    <s v="MATCHES"/>
    <x v="108"/>
    <x v="0"/>
  </r>
  <r>
    <x v="36"/>
    <n v="1"/>
    <n v="23"/>
    <n v="115"/>
    <s v="1116L-023-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6"/>
    <n v="1"/>
    <n v="23"/>
    <n v="115"/>
    <s v="1116L-023-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3"/>
    <n v="116"/>
    <s v="1116L-023-11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35"/>
    <n v="1"/>
    <n v="23"/>
    <n v="116"/>
    <s v="1116L-023-11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17"/>
    <s v="1116L-023-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6"/>
    <n v="1"/>
    <n v="23"/>
    <n v="117"/>
    <s v="1116L-023-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3"/>
    <n v="118"/>
    <s v="1116L-023-11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35"/>
    <n v="1"/>
    <n v="23"/>
    <n v="118"/>
    <s v="1116L-023-11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119"/>
    <s v="1116L-023-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19"/>
    <s v="1116L-023-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20"/>
    <s v="1116L-023-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3"/>
    <n v="120"/>
    <s v="1116L-023-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6"/>
    <n v="1"/>
    <n v="23"/>
    <n v="121"/>
    <s v="1116L-023-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6"/>
    <n v="1"/>
    <n v="23"/>
    <n v="121"/>
    <s v="1116L-023-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3"/>
    <n v="122"/>
    <s v="1116L-023-122"/>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35"/>
    <n v="1"/>
    <n v="23"/>
    <n v="122"/>
    <s v="1116L-023-122"/>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123"/>
    <s v="1116L-023-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23"/>
    <s v="1116L-023-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24"/>
    <s v="1116L-023-124"/>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35"/>
    <n v="1"/>
    <n v="23"/>
    <n v="124"/>
    <s v="1116L-023-124"/>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125"/>
    <s v="1116L-023-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25"/>
    <s v="1116L-023-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26"/>
    <s v="1116L-023-12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35"/>
    <n v="1"/>
    <n v="23"/>
    <n v="126"/>
    <s v="1116L-023-12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127"/>
    <s v="1116L-023-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6"/>
    <n v="1"/>
    <n v="23"/>
    <n v="127"/>
    <s v="1116L-023-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3"/>
    <n v="128"/>
    <s v="1116L-023-12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35"/>
    <n v="1"/>
    <n v="23"/>
    <n v="128"/>
    <s v="1116L-023-12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29"/>
    <s v="1116L-023-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29"/>
    <s v="1116L-023-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30"/>
    <s v="1116L-023-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3"/>
    <n v="130"/>
    <s v="1116L-023-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6"/>
    <n v="1"/>
    <n v="23"/>
    <n v="131"/>
    <s v="1116L-023-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6"/>
    <n v="1"/>
    <n v="23"/>
    <n v="131"/>
    <s v="1116L-023-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5"/>
    <n v="1"/>
    <n v="23"/>
    <n v="132"/>
    <s v="1116L-023-132"/>
    <s v="1116UA21068"/>
    <s v="WT-02.1"/>
    <s v="Southeast"/>
    <n v="36"/>
    <n v="180"/>
    <s v="WT-02.1, REC., SBX-L, WWT ADJ-R, ISA-R"/>
    <s v="Rec."/>
    <s v="SBX-L"/>
    <s v="UCS GL1"/>
    <n v="0.875"/>
    <n v="0.875"/>
    <n v="1.1875"/>
    <n v="0.9375"/>
    <n v="76"/>
    <s v="N/A"/>
    <s v="GL-07T"/>
    <n v="10"/>
    <s v="TO-1116GLT07-10-2423"/>
    <n v="34.25"/>
    <m/>
    <m/>
    <n v="101.875"/>
    <n v="24.230685763888889"/>
    <n v="290.76822916666669"/>
    <s v="RELEASED"/>
    <s v="MATCHES"/>
    <x v="123"/>
    <x v="0"/>
  </r>
  <r>
    <x v="35"/>
    <n v="1"/>
    <n v="23"/>
    <n v="132"/>
    <s v="1116L-023-132"/>
    <s v="1116UA21068"/>
    <s v="WT-02.1"/>
    <s v="Southeast"/>
    <n v="36"/>
    <n v="180"/>
    <s v="WT-02.1, REC., SBX-L, WWT ADJ-R, ISA-R"/>
    <s v="Rec."/>
    <s v="SBX-L"/>
    <s v="UCS GL2"/>
    <n v="0.875"/>
    <n v="0.875"/>
    <n v="0.9375"/>
    <n v="1.1875"/>
    <n v="104"/>
    <n v="2.2000000000000002"/>
    <s v="GL-02Z"/>
    <n v="10"/>
    <s v="TO-1116GLZ02-10-1857"/>
    <n v="34.25"/>
    <m/>
    <m/>
    <n v="73.875"/>
    <n v="17.570963541666668"/>
    <n v="210.8515625"/>
    <s v="RELEASED"/>
    <s v="MATCHES"/>
    <x v="108"/>
    <x v="0"/>
  </r>
  <r>
    <x v="36"/>
    <n v="1"/>
    <n v="23"/>
    <n v="133"/>
    <s v="1116L-023-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6"/>
    <n v="1"/>
    <n v="23"/>
    <n v="133"/>
    <s v="1116L-023-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5"/>
    <n v="1"/>
    <n v="23"/>
    <n v="134"/>
    <s v="1116L-023-134"/>
    <s v="1116UA21069"/>
    <s v="WT-02.1"/>
    <s v="Southeast"/>
    <n v="36"/>
    <n v="180"/>
    <s v="WT-02.1, REC., SBX-R, WWT ADJ-R, ISA-L"/>
    <s v="Rec."/>
    <s v="SBX-R"/>
    <s v="UCS GL1"/>
    <n v="0.875"/>
    <n v="0.875"/>
    <n v="1.1875"/>
    <n v="0.9375"/>
    <n v="76"/>
    <s v="N/A"/>
    <s v="GL-07T"/>
    <n v="10"/>
    <s v="TO-1116GLT07-10-2423"/>
    <n v="34.25"/>
    <m/>
    <m/>
    <n v="101.875"/>
    <n v="24.230685763888889"/>
    <n v="290.76822916666669"/>
    <s v="RELEASED"/>
    <s v="MATCHES"/>
    <x v="123"/>
    <x v="0"/>
  </r>
  <r>
    <x v="35"/>
    <n v="1"/>
    <n v="23"/>
    <n v="134"/>
    <s v="1116L-023-134"/>
    <s v="1116UA21069"/>
    <s v="WT-02.1"/>
    <s v="Southeast"/>
    <n v="36"/>
    <n v="180"/>
    <s v="WT-02.1, REC., SBX-R, WWT ADJ-R, ISA-L"/>
    <s v="Rec."/>
    <s v="SBX-R"/>
    <s v="UCS GL2"/>
    <n v="0.875"/>
    <n v="0.875"/>
    <n v="0.9375"/>
    <n v="1.1875"/>
    <n v="104"/>
    <n v="2.2000000000000002"/>
    <s v="GL-02Z"/>
    <n v="10"/>
    <s v="TO-1116GLZ02-10-1857"/>
    <n v="34.25"/>
    <m/>
    <m/>
    <n v="73.875"/>
    <n v="17.570963541666668"/>
    <n v="210.8515625"/>
    <s v="RELEASED"/>
    <s v="MATCHES"/>
    <x v="108"/>
    <x v="0"/>
  </r>
  <r>
    <x v="36"/>
    <n v="1"/>
    <n v="23"/>
    <n v="135"/>
    <s v="1116L-023-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35"/>
    <s v="1116L-023-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36"/>
    <s v="1116L-023-136"/>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35"/>
    <n v="1"/>
    <n v="23"/>
    <n v="136"/>
    <s v="1116L-023-136"/>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137"/>
    <s v="1116L-023-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6"/>
    <n v="1"/>
    <n v="23"/>
    <n v="137"/>
    <s v="1116L-023-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3"/>
    <n v="138"/>
    <s v="1116L-023-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3"/>
    <n v="138"/>
    <s v="1116L-023-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6"/>
    <n v="1"/>
    <n v="23"/>
    <n v="139"/>
    <s v="1116L-023-139"/>
    <s v="1116UA11016"/>
    <s v="WT-01.1"/>
    <s v="Southeast"/>
    <n v="92.0625"/>
    <n v="180"/>
    <s v="WT-01.1, REC., VISION, HEAVY, ISA-R"/>
    <s v="Rec."/>
    <s v="Vision"/>
    <s v="UCS GL1"/>
    <n v="0.875"/>
    <n v="0.93620000000000003"/>
    <n v="1.1875"/>
    <n v="0.9375"/>
    <n v="76"/>
    <s v="N/A"/>
    <s v="GL-01Z"/>
    <n v="10"/>
    <s v="TO-1116GLZ01-10-6484"/>
    <n v="90.251300000000001"/>
    <m/>
    <m/>
    <n v="101.875"/>
    <n v="63.849661024305561"/>
    <n v="766.19401680183591"/>
    <s v="RELEASED"/>
    <s v="MATCHES"/>
    <x v="136"/>
    <x v="0"/>
  </r>
  <r>
    <x v="36"/>
    <n v="1"/>
    <n v="23"/>
    <n v="139"/>
    <s v="1116L-023-139"/>
    <s v="1116UA11016"/>
    <s v="WT-01.1"/>
    <s v="Southeast"/>
    <n v="92.0625"/>
    <n v="180"/>
    <s v="WT-01.1, REC., VISION, HEAVY, ISA-R"/>
    <s v="Rec."/>
    <s v="Vision"/>
    <s v="UCS GL2"/>
    <n v="0.875"/>
    <n v="0.93620000000000003"/>
    <n v="0.9375"/>
    <n v="1.1875"/>
    <n v="104"/>
    <n v="2.2000000000000002"/>
    <s v="GL-02Z"/>
    <n v="10"/>
    <s v="TO-1116GLZ02-10-4630"/>
    <n v="90.251300000000001"/>
    <m/>
    <m/>
    <n v="73.875"/>
    <n v="46.300797135416673"/>
    <n v="555.60956562500007"/>
    <s v="RELEASED"/>
    <s v="MATCHES"/>
    <x v="118"/>
    <x v="0"/>
  </r>
  <r>
    <x v="16"/>
    <n v="1"/>
    <n v="23"/>
    <n v="140"/>
    <s v="1116L-023-140"/>
    <s v="1116UA35006"/>
    <s v="WT-03.5"/>
    <s v="Southea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23"/>
    <n v="140"/>
    <s v="1116L-023-140"/>
    <s v="1116UA35006"/>
    <s v="WT-03.5"/>
    <s v="Southea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6"/>
    <n v="1"/>
    <n v="23"/>
    <n v="141"/>
    <s v="1116L-023-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41"/>
    <s v="1116L-023-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2"/>
    <s v="1116L-023-142"/>
    <s v="1116UA21038"/>
    <s v="WT-02.1"/>
    <s v="South"/>
    <n v="36"/>
    <n v="180"/>
    <s v="WT-02.1, REC., SBX-R, ISA-L"/>
    <s v="Rec."/>
    <s v="SBX-R"/>
    <s v="UCS GL1"/>
    <n v="0.875"/>
    <n v="0.875"/>
    <n v="1.1875"/>
    <n v="0.9375"/>
    <n v="76"/>
    <s v="N/A"/>
    <s v="GL-07T"/>
    <n v="10"/>
    <s v="TO-1116GLT07-10-2423"/>
    <n v="34.25"/>
    <m/>
    <m/>
    <n v="101.875"/>
    <n v="24.230685763888889"/>
    <n v="290.76822916666669"/>
    <s v="RELEASED"/>
    <s v="MATCHES"/>
    <x v="123"/>
    <x v="0"/>
  </r>
  <r>
    <x v="35"/>
    <n v="1"/>
    <n v="23"/>
    <n v="142"/>
    <s v="1116L-023-142"/>
    <s v="1116UA21038"/>
    <s v="WT-02.1"/>
    <s v="South"/>
    <n v="36"/>
    <n v="180"/>
    <s v="WT-02.1, REC., SBX-R, ISA-L"/>
    <s v="Rec."/>
    <s v="SBX-R"/>
    <s v="UCS GL2"/>
    <n v="0.875"/>
    <n v="0.875"/>
    <n v="0.9375"/>
    <n v="1.1875"/>
    <n v="104"/>
    <n v="2.2000000000000002"/>
    <s v="GL-02Z"/>
    <n v="10"/>
    <s v="TO-1116GLZ02-10-1857"/>
    <n v="34.25"/>
    <m/>
    <m/>
    <n v="73.875"/>
    <n v="17.570963541666668"/>
    <n v="210.8515625"/>
    <s v="RELEASED"/>
    <s v="MATCHES"/>
    <x v="108"/>
    <x v="0"/>
  </r>
  <r>
    <x v="36"/>
    <n v="1"/>
    <n v="23"/>
    <n v="143"/>
    <s v="1116L-023-143"/>
    <s v="1116UA12012"/>
    <s v="WT-01.2"/>
    <s v="South"/>
    <n v="100"/>
    <n v="180"/>
    <s v="WT-01.2, REC., SBX, TYP."/>
    <s v="Rec."/>
    <s v="SBX"/>
    <s v="UCS GL1"/>
    <n v="0.875"/>
    <n v="0.875"/>
    <n v="1.1875"/>
    <n v="0.9375"/>
    <n v="76"/>
    <s v="N/A"/>
    <s v="GL-01T"/>
    <n v="10"/>
    <s v="TO-1116GLT01-10-7050"/>
    <n v="98.25"/>
    <m/>
    <m/>
    <n v="101.875"/>
    <n v="69.508463541666671"/>
    <n v="834.1015625"/>
    <s v="RELEASED"/>
    <s v="MATCHES"/>
    <x v="129"/>
    <x v="0"/>
  </r>
  <r>
    <x v="36"/>
    <n v="1"/>
    <n v="23"/>
    <n v="143"/>
    <s v="1116L-023-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3"/>
    <n v="144"/>
    <s v="1116L-023-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3"/>
    <n v="144"/>
    <s v="1116L-023-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6"/>
    <n v="1"/>
    <n v="23"/>
    <n v="145"/>
    <s v="1116L-023-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45"/>
    <s v="1116L-023-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6"/>
    <s v="1116L-023-14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35"/>
    <n v="1"/>
    <n v="23"/>
    <n v="146"/>
    <s v="1116L-023-14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36"/>
    <n v="1"/>
    <n v="23"/>
    <n v="147"/>
    <s v="1116L-023-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47"/>
    <s v="1116L-023-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8"/>
    <s v="1116L-023-148"/>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35"/>
    <n v="1"/>
    <n v="23"/>
    <n v="148"/>
    <s v="1116L-023-148"/>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36"/>
    <n v="1"/>
    <n v="23"/>
    <n v="149"/>
    <s v="1116L-023-149"/>
    <s v="1116UA12012"/>
    <s v="WT-01.2"/>
    <s v="South"/>
    <n v="100"/>
    <n v="180"/>
    <s v="WT-01.2, REC., SBX, TYP."/>
    <s v="Rec."/>
    <s v="SBX"/>
    <s v="UCS GL1"/>
    <n v="0.875"/>
    <n v="0.875"/>
    <n v="1.1875"/>
    <n v="0.9375"/>
    <n v="76"/>
    <s v="N/A"/>
    <s v="GL-01T"/>
    <n v="10"/>
    <s v="TO-1116GLT01-10-7050"/>
    <n v="98.25"/>
    <m/>
    <m/>
    <n v="101.875"/>
    <n v="69.508463541666671"/>
    <n v="834.1015625"/>
    <s v="RELEASED"/>
    <s v="MATCHES"/>
    <x v="129"/>
    <x v="0"/>
  </r>
  <r>
    <x v="36"/>
    <n v="1"/>
    <n v="23"/>
    <n v="149"/>
    <s v="1116L-023-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3"/>
    <n v="150"/>
    <s v="1116L-023-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3"/>
    <n v="150"/>
    <s v="1116L-023-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6"/>
    <n v="1"/>
    <n v="23"/>
    <n v="151"/>
    <s v="1116L-023-151"/>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36"/>
    <n v="1"/>
    <n v="23"/>
    <n v="151"/>
    <s v="1116L-023-151"/>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35"/>
    <n v="1"/>
    <n v="23"/>
    <n v="152"/>
    <s v="1116L-023-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3"/>
    <n v="152"/>
    <s v="1116L-023-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6"/>
    <n v="1"/>
    <n v="23"/>
    <n v="153"/>
    <s v="1116L-023-153"/>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36"/>
    <n v="1"/>
    <n v="23"/>
    <n v="153"/>
    <s v="1116L-023-153"/>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35"/>
    <n v="1"/>
    <n v="23"/>
    <n v="154"/>
    <s v="1116L-023-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3"/>
    <n v="154"/>
    <s v="1116L-023-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6"/>
    <n v="1"/>
    <n v="23"/>
    <n v="155"/>
    <s v="1116L-023-155"/>
    <s v="1116UA12012"/>
    <s v="WT-01.2"/>
    <s v="South"/>
    <n v="100"/>
    <n v="180"/>
    <s v="WT-01.2, REC., SBX, TYP."/>
    <s v="Rec."/>
    <s v="SBX"/>
    <s v="UCS GL1"/>
    <n v="0.875"/>
    <n v="0.875"/>
    <n v="1.1875"/>
    <n v="0.9375"/>
    <n v="76"/>
    <s v="N/A"/>
    <s v="GL-01T"/>
    <n v="10"/>
    <s v="TO-1116GLT01-10-7050"/>
    <n v="98.25"/>
    <m/>
    <m/>
    <n v="101.875"/>
    <n v="69.508463541666671"/>
    <n v="834.1015625"/>
    <s v="RELEASED"/>
    <s v="MATCHES"/>
    <x v="129"/>
    <x v="0"/>
  </r>
  <r>
    <x v="36"/>
    <n v="1"/>
    <n v="23"/>
    <n v="155"/>
    <s v="1116L-023-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3"/>
    <n v="156"/>
    <s v="1116L-023-15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35"/>
    <n v="1"/>
    <n v="23"/>
    <n v="156"/>
    <s v="1116L-023-15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36"/>
    <n v="1"/>
    <n v="23"/>
    <n v="157"/>
    <s v="1116L-023-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57"/>
    <s v="1116L-023-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58"/>
    <s v="1116L-023-158"/>
    <s v="1116UA21066"/>
    <s v="WT-02.1"/>
    <s v="South"/>
    <n v="36.125"/>
    <n v="180"/>
    <s v="WT-02.1, REC., SBX-R, HEAVY, ISA-R"/>
    <s v="Rec."/>
    <s v="SBX-R"/>
    <s v="UCS GL1"/>
    <n v="1"/>
    <n v="0.875"/>
    <n v="1.1875"/>
    <n v="0.9375"/>
    <n v="76"/>
    <s v="N/A"/>
    <s v="GL-07T"/>
    <n v="10"/>
    <s v="TO-1116GLT07-10-2423"/>
    <n v="34.25"/>
    <m/>
    <m/>
    <n v="101.875"/>
    <n v="24.230685763888889"/>
    <n v="290.76822916666669"/>
    <s v="RELEASED"/>
    <s v="MATCHES"/>
    <x v="123"/>
    <x v="0"/>
  </r>
  <r>
    <x v="35"/>
    <n v="1"/>
    <n v="23"/>
    <n v="158"/>
    <s v="1116L-023-158"/>
    <s v="1116UA21066"/>
    <s v="WT-02.1"/>
    <s v="South"/>
    <n v="36.125"/>
    <n v="180"/>
    <s v="WT-02.1, REC., SBX-R, HEAVY, ISA-R"/>
    <s v="Rec."/>
    <s v="SBX-R"/>
    <s v="UCS GL2"/>
    <n v="1"/>
    <n v="0.875"/>
    <n v="0.9375"/>
    <n v="1.1875"/>
    <n v="104"/>
    <n v="2.2000000000000002"/>
    <s v="GL-02Z"/>
    <n v="10"/>
    <s v="TO-1116GLZ02-10-1857"/>
    <n v="34.25"/>
    <m/>
    <m/>
    <n v="73.875"/>
    <n v="17.570963541666668"/>
    <n v="210.8515625"/>
    <s v="RELEASED"/>
    <s v="MATCHES"/>
    <x v="108"/>
    <x v="0"/>
  </r>
  <r>
    <x v="28"/>
    <n v="1"/>
    <n v="24"/>
    <n v="1"/>
    <s v="1116L-024-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4"/>
    <n v="1"/>
    <s v="1116L-024-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4"/>
    <n v="2"/>
    <s v="1116L-024-002"/>
    <s v="1116UA33020"/>
    <s v="WT-03.3"/>
    <s v="Southwe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4"/>
    <n v="2"/>
    <s v="1116L-024-002"/>
    <s v="1116UA33020"/>
    <s v="WT-03.3"/>
    <s v="Southwe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4"/>
    <n v="3"/>
    <s v="1116L-024-003"/>
    <s v="1116UA33020"/>
    <s v="WT-03.3"/>
    <s v="Southwe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4"/>
    <n v="3"/>
    <s v="1116L-024-003"/>
    <s v="1116UA33020"/>
    <s v="WT-03.3"/>
    <s v="Southwe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4"/>
    <n v="4"/>
    <s v="1116L-024-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4"/>
    <s v="1116L-024-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5"/>
    <s v="1116L-024-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7"/>
    <n v="1"/>
    <n v="24"/>
    <n v="5"/>
    <s v="1116L-024-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4"/>
    <n v="6"/>
    <s v="1116L-024-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6"/>
    <s v="1116L-024-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7"/>
    <s v="1116L-024-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7"/>
    <n v="1"/>
    <n v="24"/>
    <n v="7"/>
    <s v="1116L-024-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4"/>
    <n v="8"/>
    <s v="1116L-024-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8"/>
    <s v="1116L-024-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9"/>
    <s v="1116L-024-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9"/>
    <s v="1116L-024-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
    <s v="1116L-024-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10"/>
    <s v="1116L-024-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11"/>
    <s v="1116L-024-011"/>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11"/>
    <s v="1116L-024-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12"/>
    <s v="1116L-024-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12"/>
    <s v="1116L-024-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13"/>
    <s v="1116L-024-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13"/>
    <s v="1116L-024-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
    <s v="1116L-024-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14"/>
    <s v="1116L-024-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15"/>
    <s v="1116L-024-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15"/>
    <s v="1116L-024-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6"/>
    <s v="1116L-024-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16"/>
    <s v="1116L-024-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17"/>
    <s v="1116L-024-017"/>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17"/>
    <s v="1116L-024-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18"/>
    <s v="1116L-024-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18"/>
    <s v="1116L-024-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19"/>
    <s v="1116L-024-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19"/>
    <s v="1116L-024-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0"/>
    <s v="1116L-024-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20"/>
    <s v="1116L-024-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21"/>
    <s v="1116L-024-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21"/>
    <s v="1116L-024-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2"/>
    <s v="1116L-024-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22"/>
    <s v="1116L-024-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23"/>
    <s v="1116L-024-023"/>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23"/>
    <s v="1116L-024-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24"/>
    <s v="1116L-024-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24"/>
    <s v="1116L-024-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25"/>
    <s v="1116L-024-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25"/>
    <s v="1116L-024-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6"/>
    <s v="1116L-024-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26"/>
    <s v="1116L-024-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27"/>
    <s v="1116L-024-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27"/>
    <s v="1116L-024-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8"/>
    <s v="1116L-024-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28"/>
    <s v="1116L-024-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29"/>
    <s v="1116L-024-029"/>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29"/>
    <s v="1116L-024-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30"/>
    <s v="1116L-024-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30"/>
    <s v="1116L-024-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31"/>
    <s v="1116L-024-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31"/>
    <s v="1116L-024-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32"/>
    <s v="1116L-024-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32"/>
    <s v="1116L-024-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8"/>
    <n v="1"/>
    <n v="24"/>
    <n v="33"/>
    <s v="1116L-024-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28"/>
    <n v="1"/>
    <n v="24"/>
    <n v="33"/>
    <s v="1116L-024-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28"/>
    <n v="1"/>
    <n v="24"/>
    <n v="34"/>
    <s v="1116L-024-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28"/>
    <n v="1"/>
    <n v="24"/>
    <n v="34"/>
    <s v="1116L-024-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35"/>
    <n v="1"/>
    <n v="24"/>
    <n v="35"/>
    <s v="1116L-024-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35"/>
    <n v="1"/>
    <n v="24"/>
    <n v="35"/>
    <s v="1116L-024-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37"/>
    <n v="1"/>
    <n v="24"/>
    <n v="36"/>
    <s v="1116L-024-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7"/>
    <n v="1"/>
    <n v="24"/>
    <n v="36"/>
    <s v="1116L-024-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4"/>
    <n v="37"/>
    <s v="1116L-024-03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37"/>
    <s v="1116L-024-03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38"/>
    <s v="1116L-024-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7"/>
    <n v="1"/>
    <n v="24"/>
    <n v="38"/>
    <s v="1116L-024-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4"/>
    <n v="39"/>
    <s v="1116L-024-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39"/>
    <s v="1116L-024-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40"/>
    <s v="1116L-024-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40"/>
    <s v="1116L-024-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41"/>
    <s v="1116L-024-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41"/>
    <s v="1116L-024-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42"/>
    <s v="1116L-024-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7"/>
    <n v="1"/>
    <n v="24"/>
    <n v="42"/>
    <s v="1116L-024-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4"/>
    <n v="43"/>
    <s v="1116L-024-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43"/>
    <s v="1116L-024-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44"/>
    <s v="1116L-024-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44"/>
    <s v="1116L-024-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45"/>
    <s v="1116L-024-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45"/>
    <s v="1116L-024-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46"/>
    <s v="1116L-024-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46"/>
    <s v="1116L-024-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47"/>
    <s v="1116L-024-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47"/>
    <s v="1116L-024-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48"/>
    <s v="1116L-024-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7"/>
    <n v="1"/>
    <n v="24"/>
    <n v="48"/>
    <s v="1116L-024-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4"/>
    <n v="49"/>
    <s v="1116L-024-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49"/>
    <s v="1116L-024-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50"/>
    <s v="1116L-024-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50"/>
    <s v="1116L-024-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51"/>
    <s v="1116L-024-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51"/>
    <s v="1116L-024-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52"/>
    <s v="1116L-024-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52"/>
    <s v="1116L-024-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53"/>
    <s v="1116L-024-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5"/>
    <n v="1"/>
    <n v="24"/>
    <n v="53"/>
    <s v="1116L-024-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7"/>
    <n v="1"/>
    <n v="24"/>
    <n v="54"/>
    <s v="1116L-024-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7"/>
    <n v="1"/>
    <n v="24"/>
    <n v="54"/>
    <s v="1116L-024-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5"/>
    <n v="1"/>
    <n v="24"/>
    <n v="55"/>
    <s v="1116L-024-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5"/>
    <n v="1"/>
    <n v="24"/>
    <n v="55"/>
    <s v="1116L-024-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7"/>
    <n v="1"/>
    <n v="24"/>
    <n v="56"/>
    <s v="1116L-024-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7"/>
    <n v="1"/>
    <n v="24"/>
    <n v="56"/>
    <s v="1116L-024-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5"/>
    <n v="1"/>
    <n v="24"/>
    <n v="57"/>
    <s v="1116L-024-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57"/>
    <s v="1116L-024-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58"/>
    <s v="1116L-024-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7"/>
    <n v="1"/>
    <n v="24"/>
    <n v="58"/>
    <s v="1116L-024-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4"/>
    <n v="59"/>
    <s v="1116L-024-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59"/>
    <s v="1116L-024-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60"/>
    <s v="1116L-024-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7"/>
    <n v="1"/>
    <n v="24"/>
    <n v="60"/>
    <s v="1116L-024-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4"/>
    <n v="61"/>
    <s v="1116L-024-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4"/>
    <n v="61"/>
    <s v="1116L-024-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7"/>
    <n v="1"/>
    <n v="24"/>
    <n v="62"/>
    <s v="1116L-024-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62"/>
    <s v="1116L-024-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63"/>
    <s v="1116L-024-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63"/>
    <s v="1116L-024-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64"/>
    <s v="1116L-024-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7"/>
    <n v="1"/>
    <n v="24"/>
    <n v="64"/>
    <s v="1116L-024-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4"/>
    <n v="65"/>
    <s v="1116L-024-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65"/>
    <s v="1116L-024-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66"/>
    <s v="1116L-024-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66"/>
    <s v="1116L-024-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67"/>
    <s v="1116L-024-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67"/>
    <s v="1116L-024-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68"/>
    <s v="1116L-024-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68"/>
    <s v="1116L-024-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69"/>
    <s v="1116L-024-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69"/>
    <s v="1116L-024-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70"/>
    <s v="1116L-024-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7"/>
    <n v="1"/>
    <n v="24"/>
    <n v="70"/>
    <s v="1116L-024-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4"/>
    <n v="71"/>
    <s v="1116L-024-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71"/>
    <s v="1116L-024-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72"/>
    <s v="1116L-024-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72"/>
    <s v="1116L-024-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73"/>
    <s v="1116L-024-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73"/>
    <s v="1116L-024-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74"/>
    <s v="1116L-024-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74"/>
    <s v="1116L-024-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75"/>
    <s v="1116L-024-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75"/>
    <s v="1116L-024-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76"/>
    <s v="1116L-024-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7"/>
    <n v="1"/>
    <n v="24"/>
    <n v="76"/>
    <s v="1116L-024-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4"/>
    <n v="77"/>
    <s v="1116L-024-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77"/>
    <s v="1116L-024-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78"/>
    <s v="1116L-024-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78"/>
    <s v="1116L-024-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79"/>
    <s v="1116L-024-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35"/>
    <n v="1"/>
    <n v="24"/>
    <n v="79"/>
    <s v="1116L-024-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28"/>
    <n v="1"/>
    <n v="24"/>
    <n v="80"/>
    <s v="1116L-024-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4"/>
    <n v="80"/>
    <s v="1116L-024-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4"/>
    <n v="81"/>
    <s v="1116L-024-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4"/>
    <n v="81"/>
    <s v="1116L-024-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4"/>
    <n v="82"/>
    <s v="1116L-024-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4"/>
    <n v="82"/>
    <s v="1116L-024-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4"/>
    <n v="83"/>
    <s v="1116L-024-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83"/>
    <s v="1116L-024-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84"/>
    <s v="1116L-024-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7"/>
    <n v="1"/>
    <n v="24"/>
    <n v="84"/>
    <s v="1116L-024-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4"/>
    <n v="85"/>
    <s v="1116L-024-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85"/>
    <s v="1116L-024-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86"/>
    <s v="1116L-024-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7"/>
    <n v="1"/>
    <n v="24"/>
    <n v="86"/>
    <s v="1116L-024-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4"/>
    <n v="87"/>
    <s v="1116L-024-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87"/>
    <s v="1116L-024-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88"/>
    <s v="1116L-024-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88"/>
    <s v="1116L-024-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89"/>
    <s v="1116L-024-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89"/>
    <s v="1116L-024-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90"/>
    <s v="1116L-024-090"/>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90"/>
    <s v="1116L-024-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91"/>
    <s v="1116L-024-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91"/>
    <s v="1116L-024-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92"/>
    <s v="1116L-024-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92"/>
    <s v="1116L-024-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93"/>
    <s v="1116L-024-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93"/>
    <s v="1116L-024-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94"/>
    <s v="1116L-024-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94"/>
    <s v="1116L-024-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95"/>
    <s v="1116L-024-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95"/>
    <s v="1116L-024-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96"/>
    <s v="1116L-024-096"/>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96"/>
    <s v="1116L-024-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97"/>
    <s v="1116L-024-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97"/>
    <s v="1116L-024-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98"/>
    <s v="1116L-024-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98"/>
    <s v="1116L-024-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99"/>
    <s v="1116L-024-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99"/>
    <s v="1116L-024-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00"/>
    <s v="1116L-024-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00"/>
    <s v="1116L-024-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1"/>
    <s v="1116L-024-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101"/>
    <s v="1116L-024-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02"/>
    <s v="1116L-024-102"/>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102"/>
    <s v="1116L-024-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103"/>
    <s v="1116L-024-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103"/>
    <s v="1116L-024-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04"/>
    <s v="1116L-024-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04"/>
    <s v="1116L-024-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5"/>
    <s v="1116L-024-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105"/>
    <s v="1116L-024-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06"/>
    <s v="1116L-024-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06"/>
    <s v="1116L-024-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7"/>
    <s v="1116L-024-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107"/>
    <s v="1116L-024-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08"/>
    <s v="1116L-024-108"/>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108"/>
    <s v="1116L-024-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109"/>
    <s v="1116L-024-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109"/>
    <s v="1116L-024-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10"/>
    <s v="1116L-024-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10"/>
    <s v="1116L-024-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11"/>
    <s v="1116L-024-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111"/>
    <s v="1116L-024-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8"/>
    <n v="1"/>
    <n v="24"/>
    <n v="112"/>
    <s v="1116L-024-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28"/>
    <n v="1"/>
    <n v="24"/>
    <n v="112"/>
    <s v="1116L-024-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28"/>
    <n v="1"/>
    <n v="24"/>
    <n v="113"/>
    <s v="1116L-024-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28"/>
    <n v="1"/>
    <n v="24"/>
    <n v="113"/>
    <s v="1116L-024-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35"/>
    <n v="1"/>
    <n v="24"/>
    <n v="114"/>
    <s v="1116L-024-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35"/>
    <n v="1"/>
    <n v="24"/>
    <n v="114"/>
    <s v="1116L-024-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37"/>
    <n v="1"/>
    <n v="24"/>
    <n v="115"/>
    <s v="1116L-024-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7"/>
    <n v="1"/>
    <n v="24"/>
    <n v="115"/>
    <s v="1116L-024-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4"/>
    <n v="116"/>
    <s v="1116L-024-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16"/>
    <s v="1116L-024-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17"/>
    <s v="1116L-024-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7"/>
    <n v="1"/>
    <n v="24"/>
    <n v="117"/>
    <s v="1116L-024-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4"/>
    <n v="118"/>
    <s v="1116L-024-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18"/>
    <s v="1116L-024-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19"/>
    <s v="1116L-024-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19"/>
    <s v="1116L-024-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20"/>
    <s v="1116L-024-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20"/>
    <s v="1116L-024-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21"/>
    <s v="1116L-024-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7"/>
    <n v="1"/>
    <n v="24"/>
    <n v="121"/>
    <s v="1116L-024-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4"/>
    <n v="122"/>
    <s v="1116L-024-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22"/>
    <s v="1116L-024-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23"/>
    <s v="1116L-024-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23"/>
    <s v="1116L-024-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24"/>
    <s v="1116L-024-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24"/>
    <s v="1116L-024-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25"/>
    <s v="1116L-024-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25"/>
    <s v="1116L-024-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26"/>
    <s v="1116L-024-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26"/>
    <s v="1116L-024-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27"/>
    <s v="1116L-024-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7"/>
    <n v="1"/>
    <n v="24"/>
    <n v="127"/>
    <s v="1116L-024-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4"/>
    <n v="128"/>
    <s v="1116L-024-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28"/>
    <s v="1116L-024-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29"/>
    <s v="1116L-024-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29"/>
    <s v="1116L-024-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30"/>
    <s v="1116L-024-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30"/>
    <s v="1116L-024-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31"/>
    <s v="1116L-024-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7"/>
    <n v="1"/>
    <n v="24"/>
    <n v="131"/>
    <s v="1116L-024-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5"/>
    <n v="1"/>
    <n v="24"/>
    <n v="132"/>
    <s v="1116L-024-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5"/>
    <n v="1"/>
    <n v="24"/>
    <n v="132"/>
    <s v="1116L-024-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7"/>
    <n v="1"/>
    <n v="24"/>
    <n v="133"/>
    <s v="1116L-024-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7"/>
    <n v="1"/>
    <n v="24"/>
    <n v="133"/>
    <s v="1116L-024-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5"/>
    <n v="1"/>
    <n v="24"/>
    <n v="134"/>
    <s v="1116L-024-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5"/>
    <n v="1"/>
    <n v="24"/>
    <n v="134"/>
    <s v="1116L-024-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7"/>
    <n v="1"/>
    <n v="24"/>
    <n v="135"/>
    <s v="1116L-024-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35"/>
    <s v="1116L-024-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36"/>
    <s v="1116L-024-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36"/>
    <s v="1116L-024-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37"/>
    <s v="1116L-024-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7"/>
    <n v="1"/>
    <n v="24"/>
    <n v="137"/>
    <s v="1116L-024-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4"/>
    <n v="138"/>
    <s v="1116L-024-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38"/>
    <s v="1116L-024-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39"/>
    <s v="1116L-024-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7"/>
    <n v="1"/>
    <n v="24"/>
    <n v="139"/>
    <s v="1116L-024-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4"/>
    <n v="140"/>
    <s v="1116L-024-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4"/>
    <n v="140"/>
    <s v="1116L-024-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7"/>
    <n v="1"/>
    <n v="24"/>
    <n v="141"/>
    <s v="1116L-024-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41"/>
    <s v="1116L-024-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2"/>
    <s v="1116L-024-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42"/>
    <s v="1116L-024-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43"/>
    <s v="1116L-024-143"/>
    <s v="1116UA12012"/>
    <s v="WT-01.2"/>
    <s v="South"/>
    <n v="100"/>
    <n v="180"/>
    <s v="WT-01.2, REC., SBX, TYP."/>
    <s v="Rec."/>
    <s v="SBX"/>
    <s v="UCS GL1"/>
    <n v="0.875"/>
    <n v="0.875"/>
    <n v="1.1875"/>
    <n v="0.9375"/>
    <n v="76"/>
    <s v="N/A"/>
    <s v="GL-01T"/>
    <n v="10"/>
    <s v="TO-1116GLT01-10-7050"/>
    <n v="98.25"/>
    <m/>
    <m/>
    <n v="101.875"/>
    <n v="69.508463541666671"/>
    <n v="834.1015625"/>
    <s v="RELEASED"/>
    <s v="MATCHES"/>
    <x v="129"/>
    <x v="0"/>
  </r>
  <r>
    <x v="37"/>
    <n v="1"/>
    <n v="24"/>
    <n v="143"/>
    <s v="1116L-024-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4"/>
    <n v="144"/>
    <s v="1116L-024-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44"/>
    <s v="1116L-024-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45"/>
    <s v="1116L-024-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45"/>
    <s v="1116L-024-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6"/>
    <s v="1116L-024-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46"/>
    <s v="1116L-024-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47"/>
    <s v="1116L-024-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47"/>
    <s v="1116L-024-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8"/>
    <s v="1116L-024-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48"/>
    <s v="1116L-024-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49"/>
    <s v="1116L-024-149"/>
    <s v="1116UA12012"/>
    <s v="WT-01.2"/>
    <s v="South"/>
    <n v="100"/>
    <n v="180"/>
    <s v="WT-01.2, REC., SBX, TYP."/>
    <s v="Rec."/>
    <s v="SBX"/>
    <s v="UCS GL1"/>
    <n v="0.875"/>
    <n v="0.875"/>
    <n v="1.1875"/>
    <n v="0.9375"/>
    <n v="76"/>
    <s v="N/A"/>
    <s v="GL-01T"/>
    <n v="10"/>
    <s v="TO-1116GLT01-10-7050"/>
    <n v="98.25"/>
    <m/>
    <m/>
    <n v="101.875"/>
    <n v="69.508463541666671"/>
    <n v="834.1015625"/>
    <s v="RELEASED"/>
    <s v="MATCHES"/>
    <x v="129"/>
    <x v="0"/>
  </r>
  <r>
    <x v="37"/>
    <n v="1"/>
    <n v="24"/>
    <n v="149"/>
    <s v="1116L-024-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4"/>
    <n v="150"/>
    <s v="1116L-024-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50"/>
    <s v="1116L-024-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51"/>
    <s v="1116L-024-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51"/>
    <s v="1116L-024-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52"/>
    <s v="1116L-024-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52"/>
    <s v="1116L-024-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53"/>
    <s v="1116L-024-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53"/>
    <s v="1116L-024-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54"/>
    <s v="1116L-024-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54"/>
    <s v="1116L-024-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55"/>
    <s v="1116L-024-155"/>
    <s v="1116UA12012"/>
    <s v="WT-01.2"/>
    <s v="South"/>
    <n v="100"/>
    <n v="180"/>
    <s v="WT-01.2, REC., SBX, TYP."/>
    <s v="Rec."/>
    <s v="SBX"/>
    <s v="UCS GL1"/>
    <n v="0.875"/>
    <n v="0.875"/>
    <n v="1.1875"/>
    <n v="0.9375"/>
    <n v="76"/>
    <s v="N/A"/>
    <s v="GL-01T"/>
    <n v="10"/>
    <s v="TO-1116GLT01-10-7050"/>
    <n v="98.25"/>
    <m/>
    <m/>
    <n v="101.875"/>
    <n v="69.508463541666671"/>
    <n v="834.1015625"/>
    <s v="RELEASED"/>
    <s v="MATCHES"/>
    <x v="129"/>
    <x v="0"/>
  </r>
  <r>
    <x v="37"/>
    <n v="1"/>
    <n v="24"/>
    <n v="155"/>
    <s v="1116L-024-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4"/>
    <n v="156"/>
    <s v="1116L-024-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56"/>
    <s v="1116L-024-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57"/>
    <s v="1116L-024-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57"/>
    <s v="1116L-024-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58"/>
    <s v="1116L-024-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35"/>
    <n v="1"/>
    <n v="24"/>
    <n v="158"/>
    <s v="1116L-024-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28"/>
    <n v="1"/>
    <n v="25"/>
    <n v="1"/>
    <s v="1116L-025-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5"/>
    <n v="1"/>
    <s v="1116L-025-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5"/>
    <n v="2"/>
    <s v="1116L-025-002"/>
    <s v="1116UA33020"/>
    <s v="WT-03.3"/>
    <s v="Southwe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5"/>
    <n v="2"/>
    <s v="1116L-025-002"/>
    <s v="1116UA33020"/>
    <s v="WT-03.3"/>
    <s v="Southwe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5"/>
    <n v="3"/>
    <s v="1116L-025-003"/>
    <s v="1116UA33012"/>
    <s v="WT-03.3"/>
    <s v="Southwe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5"/>
    <n v="3"/>
    <s v="1116L-025-003"/>
    <s v="1116UA33012"/>
    <s v="WT-03.3"/>
    <s v="Southwe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8"/>
    <n v="1"/>
    <n v="25"/>
    <n v="4"/>
    <s v="1116L-025-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4"/>
    <s v="1116L-025-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5"/>
    <s v="1116L-025-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9"/>
    <n v="1"/>
    <n v="25"/>
    <n v="5"/>
    <s v="1116L-025-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8"/>
    <n v="1"/>
    <n v="25"/>
    <n v="6"/>
    <s v="1116L-025-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6"/>
    <s v="1116L-025-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7"/>
    <s v="1116L-025-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9"/>
    <n v="1"/>
    <n v="25"/>
    <n v="7"/>
    <s v="1116L-025-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8"/>
    <n v="1"/>
    <n v="25"/>
    <n v="8"/>
    <s v="1116L-025-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8"/>
    <s v="1116L-025-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9"/>
    <s v="1116L-025-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9"/>
    <s v="1116L-025-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
    <s v="1116L-025-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10"/>
    <s v="1116L-025-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11"/>
    <s v="1116L-025-011"/>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11"/>
    <s v="1116L-025-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12"/>
    <s v="1116L-025-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12"/>
    <s v="1116L-025-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13"/>
    <s v="1116L-025-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13"/>
    <s v="1116L-025-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
    <s v="1116L-025-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14"/>
    <s v="1116L-025-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15"/>
    <s v="1116L-025-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15"/>
    <s v="1116L-025-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6"/>
    <s v="1116L-025-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16"/>
    <s v="1116L-025-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17"/>
    <s v="1116L-025-017"/>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17"/>
    <s v="1116L-025-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18"/>
    <s v="1116L-025-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18"/>
    <s v="1116L-025-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19"/>
    <s v="1116L-025-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19"/>
    <s v="1116L-025-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0"/>
    <s v="1116L-025-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20"/>
    <s v="1116L-025-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21"/>
    <s v="1116L-025-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21"/>
    <s v="1116L-025-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2"/>
    <s v="1116L-025-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22"/>
    <s v="1116L-025-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23"/>
    <s v="1116L-025-023"/>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23"/>
    <s v="1116L-025-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24"/>
    <s v="1116L-025-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24"/>
    <s v="1116L-025-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25"/>
    <s v="1116L-025-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25"/>
    <s v="1116L-025-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6"/>
    <s v="1116L-025-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26"/>
    <s v="1116L-025-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27"/>
    <s v="1116L-025-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27"/>
    <s v="1116L-025-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8"/>
    <s v="1116L-025-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28"/>
    <s v="1116L-025-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29"/>
    <s v="1116L-025-029"/>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29"/>
    <s v="1116L-025-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30"/>
    <s v="1116L-025-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30"/>
    <s v="1116L-025-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31"/>
    <s v="1116L-025-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31"/>
    <s v="1116L-025-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32"/>
    <s v="1116L-025-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32"/>
    <s v="1116L-025-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25"/>
    <n v="33"/>
    <s v="1116L-025-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25"/>
    <n v="33"/>
    <s v="1116L-025-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25"/>
    <n v="34"/>
    <s v="1116L-025-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25"/>
    <n v="34"/>
    <s v="1116L-025-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38"/>
    <n v="1"/>
    <n v="25"/>
    <n v="35"/>
    <s v="1116L-025-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38"/>
    <n v="1"/>
    <n v="25"/>
    <n v="35"/>
    <s v="1116L-025-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39"/>
    <n v="1"/>
    <n v="25"/>
    <n v="36"/>
    <s v="1116L-025-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9"/>
    <n v="1"/>
    <n v="25"/>
    <n v="36"/>
    <s v="1116L-025-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8"/>
    <n v="1"/>
    <n v="25"/>
    <n v="37"/>
    <s v="1116L-025-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37"/>
    <s v="1116L-025-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38"/>
    <s v="1116L-025-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9"/>
    <n v="1"/>
    <n v="25"/>
    <n v="38"/>
    <s v="1116L-025-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8"/>
    <n v="1"/>
    <n v="25"/>
    <n v="39"/>
    <s v="1116L-025-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39"/>
    <s v="1116L-025-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40"/>
    <s v="1116L-025-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40"/>
    <s v="1116L-025-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41"/>
    <s v="1116L-025-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41"/>
    <s v="1116L-025-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42"/>
    <s v="1116L-025-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9"/>
    <n v="1"/>
    <n v="25"/>
    <n v="42"/>
    <s v="1116L-025-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8"/>
    <n v="1"/>
    <n v="25"/>
    <n v="43"/>
    <s v="1116L-025-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43"/>
    <s v="1116L-025-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44"/>
    <s v="1116L-025-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44"/>
    <s v="1116L-025-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45"/>
    <s v="1116L-025-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45"/>
    <s v="1116L-025-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46"/>
    <s v="1116L-025-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46"/>
    <s v="1116L-025-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47"/>
    <s v="1116L-025-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47"/>
    <s v="1116L-025-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48"/>
    <s v="1116L-025-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9"/>
    <n v="1"/>
    <n v="25"/>
    <n v="48"/>
    <s v="1116L-025-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8"/>
    <n v="1"/>
    <n v="25"/>
    <n v="49"/>
    <s v="1116L-025-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49"/>
    <s v="1116L-025-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50"/>
    <s v="1116L-025-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50"/>
    <s v="1116L-025-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51"/>
    <s v="1116L-025-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51"/>
    <s v="1116L-025-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52"/>
    <s v="1116L-025-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52"/>
    <s v="1116L-025-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53"/>
    <s v="1116L-025-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8"/>
    <n v="1"/>
    <n v="25"/>
    <n v="53"/>
    <s v="1116L-025-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9"/>
    <n v="1"/>
    <n v="25"/>
    <n v="54"/>
    <s v="1116L-025-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9"/>
    <n v="1"/>
    <n v="25"/>
    <n v="54"/>
    <s v="1116L-025-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8"/>
    <n v="1"/>
    <n v="25"/>
    <n v="55"/>
    <s v="1116L-025-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8"/>
    <n v="1"/>
    <n v="25"/>
    <n v="55"/>
    <s v="1116L-025-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9"/>
    <n v="1"/>
    <n v="25"/>
    <n v="56"/>
    <s v="1116L-025-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9"/>
    <n v="1"/>
    <n v="25"/>
    <n v="56"/>
    <s v="1116L-025-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8"/>
    <n v="1"/>
    <n v="25"/>
    <n v="57"/>
    <s v="1116L-025-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57"/>
    <s v="1116L-025-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58"/>
    <s v="1116L-025-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9"/>
    <n v="1"/>
    <n v="25"/>
    <n v="58"/>
    <s v="1116L-025-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8"/>
    <n v="1"/>
    <n v="25"/>
    <n v="59"/>
    <s v="1116L-025-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59"/>
    <s v="1116L-025-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60"/>
    <s v="1116L-025-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9"/>
    <n v="1"/>
    <n v="25"/>
    <n v="60"/>
    <s v="1116L-025-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5"/>
    <n v="61"/>
    <s v="1116L-025-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5"/>
    <n v="61"/>
    <s v="1116L-025-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9"/>
    <n v="1"/>
    <n v="25"/>
    <n v="62"/>
    <s v="1116L-025-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62"/>
    <s v="1116L-025-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63"/>
    <s v="1116L-025-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63"/>
    <s v="1116L-025-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64"/>
    <s v="1116L-025-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9"/>
    <n v="1"/>
    <n v="25"/>
    <n v="64"/>
    <s v="1116L-025-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8"/>
    <n v="1"/>
    <n v="25"/>
    <n v="65"/>
    <s v="1116L-025-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65"/>
    <s v="1116L-025-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66"/>
    <s v="1116L-025-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66"/>
    <s v="1116L-025-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67"/>
    <s v="1116L-025-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67"/>
    <s v="1116L-025-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68"/>
    <s v="1116L-025-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68"/>
    <s v="1116L-025-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69"/>
    <s v="1116L-025-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69"/>
    <s v="1116L-025-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70"/>
    <s v="1116L-025-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9"/>
    <n v="1"/>
    <n v="25"/>
    <n v="70"/>
    <s v="1116L-025-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8"/>
    <n v="1"/>
    <n v="25"/>
    <n v="71"/>
    <s v="1116L-025-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71"/>
    <s v="1116L-025-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72"/>
    <s v="1116L-025-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72"/>
    <s v="1116L-025-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73"/>
    <s v="1116L-025-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73"/>
    <s v="1116L-025-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74"/>
    <s v="1116L-025-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74"/>
    <s v="1116L-025-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75"/>
    <s v="1116L-025-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75"/>
    <s v="1116L-025-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76"/>
    <s v="1116L-025-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9"/>
    <n v="1"/>
    <n v="25"/>
    <n v="76"/>
    <s v="1116L-025-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8"/>
    <n v="1"/>
    <n v="25"/>
    <n v="77"/>
    <s v="1116L-025-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77"/>
    <s v="1116L-025-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78"/>
    <s v="1116L-025-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78"/>
    <s v="1116L-025-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79"/>
    <s v="1116L-025-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38"/>
    <n v="1"/>
    <n v="25"/>
    <n v="79"/>
    <s v="1116L-025-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28"/>
    <n v="1"/>
    <n v="25"/>
    <n v="80"/>
    <s v="1116L-025-080"/>
    <s v="1116UA33004"/>
    <s v="WT-03.3"/>
    <s v="Northea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5"/>
    <n v="80"/>
    <s v="1116L-025-080"/>
    <s v="1116UA33004"/>
    <s v="WT-03.3"/>
    <s v="Northea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5"/>
    <n v="81"/>
    <s v="1116L-025-081"/>
    <s v="1116UA33005"/>
    <s v="WT-03.3"/>
    <s v="Northea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5"/>
    <n v="81"/>
    <s v="1116L-025-081"/>
    <s v="1116UA33005"/>
    <s v="WT-03.3"/>
    <s v="Northea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5"/>
    <n v="82"/>
    <s v="1116L-025-082"/>
    <s v="1116UA33005"/>
    <s v="WT-03.3"/>
    <s v="Northea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5"/>
    <n v="82"/>
    <s v="1116L-025-082"/>
    <s v="1116UA33005"/>
    <s v="WT-03.3"/>
    <s v="Northea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8"/>
    <n v="1"/>
    <n v="25"/>
    <n v="83"/>
    <s v="1116L-025-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83"/>
    <s v="1116L-025-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84"/>
    <s v="1116L-025-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9"/>
    <n v="1"/>
    <n v="25"/>
    <n v="84"/>
    <s v="1116L-025-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8"/>
    <n v="1"/>
    <n v="25"/>
    <n v="85"/>
    <s v="1116L-025-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85"/>
    <s v="1116L-025-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86"/>
    <s v="1116L-025-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9"/>
    <n v="1"/>
    <n v="25"/>
    <n v="86"/>
    <s v="1116L-025-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8"/>
    <n v="1"/>
    <n v="25"/>
    <n v="87"/>
    <s v="1116L-025-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87"/>
    <s v="1116L-025-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88"/>
    <s v="1116L-025-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88"/>
    <s v="1116L-025-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89"/>
    <s v="1116L-025-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89"/>
    <s v="1116L-025-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90"/>
    <s v="1116L-025-090"/>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90"/>
    <s v="1116L-025-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91"/>
    <s v="1116L-025-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91"/>
    <s v="1116L-025-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92"/>
    <s v="1116L-025-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92"/>
    <s v="1116L-025-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93"/>
    <s v="1116L-025-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93"/>
    <s v="1116L-025-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94"/>
    <s v="1116L-025-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94"/>
    <s v="1116L-025-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95"/>
    <s v="1116L-025-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95"/>
    <s v="1116L-025-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96"/>
    <s v="1116L-025-096"/>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96"/>
    <s v="1116L-025-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97"/>
    <s v="1116L-025-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97"/>
    <s v="1116L-025-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98"/>
    <s v="1116L-025-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98"/>
    <s v="1116L-025-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99"/>
    <s v="1116L-025-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99"/>
    <s v="1116L-025-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00"/>
    <s v="1116L-025-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00"/>
    <s v="1116L-025-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1"/>
    <s v="1116L-025-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101"/>
    <s v="1116L-025-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02"/>
    <s v="1116L-025-102"/>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102"/>
    <s v="1116L-025-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103"/>
    <s v="1116L-025-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103"/>
    <s v="1116L-025-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04"/>
    <s v="1116L-025-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04"/>
    <s v="1116L-025-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5"/>
    <s v="1116L-025-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105"/>
    <s v="1116L-025-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06"/>
    <s v="1116L-025-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06"/>
    <s v="1116L-025-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7"/>
    <s v="1116L-025-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107"/>
    <s v="1116L-025-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08"/>
    <s v="1116L-025-108"/>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108"/>
    <s v="1116L-025-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109"/>
    <s v="1116L-025-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109"/>
    <s v="1116L-025-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10"/>
    <s v="1116L-025-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10"/>
    <s v="1116L-025-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11"/>
    <s v="1116L-025-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111"/>
    <s v="1116L-025-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25"/>
    <n v="112"/>
    <s v="1116L-025-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25"/>
    <n v="112"/>
    <s v="1116L-025-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25"/>
    <n v="113"/>
    <s v="1116L-025-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25"/>
    <n v="113"/>
    <s v="1116L-025-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38"/>
    <n v="1"/>
    <n v="25"/>
    <n v="114"/>
    <s v="1116L-025-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38"/>
    <n v="1"/>
    <n v="25"/>
    <n v="114"/>
    <s v="1116L-025-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39"/>
    <n v="1"/>
    <n v="25"/>
    <n v="115"/>
    <s v="1116L-025-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9"/>
    <n v="1"/>
    <n v="25"/>
    <n v="115"/>
    <s v="1116L-025-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8"/>
    <n v="1"/>
    <n v="25"/>
    <n v="116"/>
    <s v="1116L-025-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16"/>
    <s v="1116L-025-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17"/>
    <s v="1116L-025-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9"/>
    <n v="1"/>
    <n v="25"/>
    <n v="117"/>
    <s v="1116L-025-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8"/>
    <n v="1"/>
    <n v="25"/>
    <n v="118"/>
    <s v="1116L-025-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18"/>
    <s v="1116L-025-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19"/>
    <s v="1116L-025-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19"/>
    <s v="1116L-025-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20"/>
    <s v="1116L-025-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20"/>
    <s v="1116L-025-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21"/>
    <s v="1116L-025-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9"/>
    <n v="1"/>
    <n v="25"/>
    <n v="121"/>
    <s v="1116L-025-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8"/>
    <n v="1"/>
    <n v="25"/>
    <n v="122"/>
    <s v="1116L-025-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22"/>
    <s v="1116L-025-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23"/>
    <s v="1116L-025-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23"/>
    <s v="1116L-025-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24"/>
    <s v="1116L-025-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24"/>
    <s v="1116L-025-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25"/>
    <s v="1116L-025-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25"/>
    <s v="1116L-025-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26"/>
    <s v="1116L-025-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26"/>
    <s v="1116L-025-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27"/>
    <s v="1116L-025-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9"/>
    <n v="1"/>
    <n v="25"/>
    <n v="127"/>
    <s v="1116L-025-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8"/>
    <n v="1"/>
    <n v="25"/>
    <n v="128"/>
    <s v="1116L-025-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28"/>
    <s v="1116L-025-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29"/>
    <s v="1116L-025-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29"/>
    <s v="1116L-025-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30"/>
    <s v="1116L-025-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30"/>
    <s v="1116L-025-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31"/>
    <s v="1116L-025-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9"/>
    <n v="1"/>
    <n v="25"/>
    <n v="131"/>
    <s v="1116L-025-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8"/>
    <n v="1"/>
    <n v="25"/>
    <n v="132"/>
    <s v="1116L-025-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8"/>
    <n v="1"/>
    <n v="25"/>
    <n v="132"/>
    <s v="1116L-025-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9"/>
    <n v="1"/>
    <n v="25"/>
    <n v="133"/>
    <s v="1116L-025-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9"/>
    <n v="1"/>
    <n v="25"/>
    <n v="133"/>
    <s v="1116L-025-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8"/>
    <n v="1"/>
    <n v="25"/>
    <n v="134"/>
    <s v="1116L-025-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8"/>
    <n v="1"/>
    <n v="25"/>
    <n v="134"/>
    <s v="1116L-025-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9"/>
    <n v="1"/>
    <n v="25"/>
    <n v="135"/>
    <s v="1116L-025-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35"/>
    <s v="1116L-025-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36"/>
    <s v="1116L-025-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36"/>
    <s v="1116L-025-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37"/>
    <s v="1116L-025-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9"/>
    <n v="1"/>
    <n v="25"/>
    <n v="137"/>
    <s v="1116L-025-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8"/>
    <n v="1"/>
    <n v="25"/>
    <n v="138"/>
    <s v="1116L-025-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38"/>
    <s v="1116L-025-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39"/>
    <s v="1116L-025-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9"/>
    <n v="1"/>
    <n v="25"/>
    <n v="139"/>
    <s v="1116L-025-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5"/>
    <n v="140"/>
    <s v="1116L-025-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5"/>
    <n v="140"/>
    <s v="1116L-025-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9"/>
    <n v="1"/>
    <n v="25"/>
    <n v="141"/>
    <s v="1116L-025-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41"/>
    <s v="1116L-025-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2"/>
    <s v="1116L-025-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42"/>
    <s v="1116L-025-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43"/>
    <s v="1116L-025-143"/>
    <s v="1116UA12012"/>
    <s v="WT-01.2"/>
    <s v="South"/>
    <n v="100"/>
    <n v="180"/>
    <s v="WT-01.2, REC., SBX, TYP."/>
    <s v="Rec."/>
    <s v="SBX"/>
    <s v="UCS GL1"/>
    <n v="0.875"/>
    <n v="0.875"/>
    <n v="1.1875"/>
    <n v="0.9375"/>
    <n v="76"/>
    <s v="N/A"/>
    <s v="GL-01T"/>
    <n v="10"/>
    <s v="TO-1116GLT01-10-7050"/>
    <n v="98.25"/>
    <m/>
    <m/>
    <n v="101.875"/>
    <n v="69.508463541666671"/>
    <n v="834.1015625"/>
    <s v="RELEASED"/>
    <s v="MATCHES"/>
    <x v="129"/>
    <x v="0"/>
  </r>
  <r>
    <x v="39"/>
    <n v="1"/>
    <n v="25"/>
    <n v="143"/>
    <s v="1116L-025-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8"/>
    <n v="1"/>
    <n v="25"/>
    <n v="144"/>
    <s v="1116L-025-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44"/>
    <s v="1116L-025-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45"/>
    <s v="1116L-025-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45"/>
    <s v="1116L-025-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6"/>
    <s v="1116L-025-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46"/>
    <s v="1116L-025-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47"/>
    <s v="1116L-025-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47"/>
    <s v="1116L-025-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8"/>
    <s v="1116L-025-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48"/>
    <s v="1116L-025-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49"/>
    <s v="1116L-025-149"/>
    <s v="1116UA12012"/>
    <s v="WT-01.2"/>
    <s v="South"/>
    <n v="100"/>
    <n v="180"/>
    <s v="WT-01.2, REC., SBX, TYP."/>
    <s v="Rec."/>
    <s v="SBX"/>
    <s v="UCS GL1"/>
    <n v="0.875"/>
    <n v="0.875"/>
    <n v="1.1875"/>
    <n v="0.9375"/>
    <n v="76"/>
    <s v="N/A"/>
    <s v="GL-01T"/>
    <n v="10"/>
    <s v="TO-1116GLT01-10-7050"/>
    <n v="98.25"/>
    <m/>
    <m/>
    <n v="101.875"/>
    <n v="69.508463541666671"/>
    <n v="834.1015625"/>
    <s v="RELEASED"/>
    <s v="MATCHES"/>
    <x v="129"/>
    <x v="0"/>
  </r>
  <r>
    <x v="39"/>
    <n v="1"/>
    <n v="25"/>
    <n v="149"/>
    <s v="1116L-025-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8"/>
    <n v="1"/>
    <n v="25"/>
    <n v="150"/>
    <s v="1116L-025-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50"/>
    <s v="1116L-025-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51"/>
    <s v="1116L-025-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51"/>
    <s v="1116L-025-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52"/>
    <s v="1116L-025-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52"/>
    <s v="1116L-025-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53"/>
    <s v="1116L-025-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53"/>
    <s v="1116L-025-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54"/>
    <s v="1116L-025-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54"/>
    <s v="1116L-025-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55"/>
    <s v="1116L-025-155"/>
    <s v="1116UA12012"/>
    <s v="WT-01.2"/>
    <s v="South"/>
    <n v="100"/>
    <n v="180"/>
    <s v="WT-01.2, REC., SBX, TYP."/>
    <s v="Rec."/>
    <s v="SBX"/>
    <s v="UCS GL1"/>
    <n v="0.875"/>
    <n v="0.875"/>
    <n v="1.1875"/>
    <n v="0.9375"/>
    <n v="76"/>
    <s v="N/A"/>
    <s v="GL-01T"/>
    <n v="10"/>
    <s v="TO-1116GLT01-10-7050"/>
    <n v="98.25"/>
    <m/>
    <m/>
    <n v="101.875"/>
    <n v="69.508463541666671"/>
    <n v="834.1015625"/>
    <s v="RELEASED"/>
    <s v="MATCHES"/>
    <x v="129"/>
    <x v="0"/>
  </r>
  <r>
    <x v="39"/>
    <n v="1"/>
    <n v="25"/>
    <n v="155"/>
    <s v="1116L-025-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8"/>
    <n v="1"/>
    <n v="25"/>
    <n v="156"/>
    <s v="1116L-025-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56"/>
    <s v="1116L-025-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57"/>
    <s v="1116L-025-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57"/>
    <s v="1116L-025-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58"/>
    <s v="1116L-025-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38"/>
    <n v="1"/>
    <n v="25"/>
    <n v="158"/>
    <s v="1116L-025-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40"/>
    <n v="3"/>
    <n v="26"/>
    <n v="1"/>
    <s v="1116L-026-001"/>
    <n v="0"/>
    <s v="WT-03.3"/>
    <s v="Southwest"/>
    <n v="90.544600000000003"/>
    <n v="240"/>
    <s v="WT-03.3, CURVED, VISION, HEAVY STEEL, HEAVY STEEL, TOP LIGHTING"/>
    <s v="Curved"/>
    <s v="Vision"/>
    <s v="Infill 1"/>
    <n v="0.91420000000000001"/>
    <n v="0.93379999999999996"/>
    <n v="1.1875"/>
    <n v="0.9375"/>
    <n v="136"/>
    <s v="N/A"/>
    <s v="GL-04Z"/>
    <n v="30"/>
    <s v="TO-1116GLZ04-30-6374"/>
    <m/>
    <n v="88.696600000000004"/>
    <n v="192.5"/>
    <n v="101.875"/>
    <n v="62.749764756944451"/>
    <n v="752.99717708333344"/>
    <s v="NOT RELEASED"/>
    <s v="NOT CHECKED"/>
    <x v="130"/>
    <x v="0"/>
  </r>
  <r>
    <x v="40"/>
    <n v="3"/>
    <n v="26"/>
    <n v="1"/>
    <s v="1116L-026-001"/>
    <n v="0"/>
    <s v="WT-03.3"/>
    <s v="Southwest"/>
    <n v="90.544600000000003"/>
    <n v="240"/>
    <s v="WT-03.3, CURVED, VISION, HEAVY STEEL, HEAVY STEEL, TOP LIGHTING"/>
    <s v="Curved"/>
    <s v="Vision"/>
    <s v="Infill 2"/>
    <n v="0.91420000000000001"/>
    <n v="0.93379999999999996"/>
    <n v="0.9375"/>
    <n v="1.1875"/>
    <n v="104"/>
    <s v="N/A"/>
    <s v="GL-05B"/>
    <n v="30"/>
    <s v="TO-1116GLB05-30-8246"/>
    <m/>
    <n v="88.696600000000004"/>
    <n v="192.5"/>
    <n v="133.875"/>
    <n v="82.46012031250001"/>
    <n v="989.52144375000012"/>
    <s v="NOT RELEASED"/>
    <s v="NOT CHECKED"/>
    <x v="151"/>
    <x v="0"/>
  </r>
  <r>
    <x v="40"/>
    <n v="3"/>
    <n v="26"/>
    <n v="2"/>
    <s v="1116L-026-002"/>
    <n v="0"/>
    <s v="WT-03.3"/>
    <s v="Southwest"/>
    <n v="90.508499999999998"/>
    <n v="240"/>
    <s v="WT-03.3, CURVED, VISION, HEAVY STEEL, HEAVY STEEL, ISA-R, TOP LIGHTING"/>
    <s v="Curved"/>
    <s v="Vision"/>
    <s v="Infill 1"/>
    <n v="0.90595000000000003"/>
    <n v="0.90595000000000003"/>
    <n v="1.1875"/>
    <n v="0.9375"/>
    <n v="136"/>
    <s v="N/A"/>
    <s v="GL-04Z"/>
    <n v="30"/>
    <s v="TO-1116GLZ04-30-6374"/>
    <m/>
    <n v="88.696600000000004"/>
    <n v="192.5"/>
    <n v="101.875"/>
    <n v="62.749764756944451"/>
    <n v="752.99717708333344"/>
    <s v="NOT RELEASED"/>
    <s v="NOT CHECKED"/>
    <x v="130"/>
    <x v="0"/>
  </r>
  <r>
    <x v="40"/>
    <n v="3"/>
    <n v="26"/>
    <n v="2"/>
    <s v="1116L-026-002"/>
    <n v="0"/>
    <s v="WT-03.3"/>
    <s v="Southwest"/>
    <n v="90.508499999999998"/>
    <n v="240"/>
    <s v="WT-03.3, CURVED, VISION, HEAVY STEEL, HEAVY STEEL, ISA-R, TOP LIGHTING"/>
    <s v="Curved"/>
    <s v="Vision"/>
    <s v="Infill 2"/>
    <n v="0.90595000000000003"/>
    <n v="0.90595000000000003"/>
    <n v="0.9375"/>
    <n v="1.1875"/>
    <n v="104"/>
    <s v="N/A"/>
    <s v="GL-05B"/>
    <n v="30"/>
    <s v="TO-1116GLB05-30-8246"/>
    <m/>
    <n v="88.696600000000004"/>
    <n v="192.5"/>
    <n v="133.875"/>
    <n v="82.46012031250001"/>
    <n v="989.52144375000012"/>
    <s v="NOT RELEASED"/>
    <s v="NOT CHECKED"/>
    <x v="151"/>
    <x v="0"/>
  </r>
  <r>
    <x v="40"/>
    <n v="3"/>
    <n v="26"/>
    <n v="3"/>
    <s v="1116L-026-003"/>
    <n v="0"/>
    <s v="WT-03.3"/>
    <s v="Southwest"/>
    <n v="90.522000000000006"/>
    <n v="240"/>
    <s v="WT-03.3, CURVED, VISION, HEAVY STEEL, HEAVY STEEL, ISA-R, TOP LIGHTING"/>
    <s v="Curved"/>
    <s v="Vision"/>
    <s v="Infill 1"/>
    <n v="0.91269999999999996"/>
    <n v="0.91269999999999996"/>
    <n v="1.1875"/>
    <n v="0.9375"/>
    <n v="136"/>
    <s v="N/A"/>
    <s v="GL-04Z"/>
    <n v="30"/>
    <s v="TO-1116GLZ04-30-6374"/>
    <m/>
    <n v="88.696600000000004"/>
    <n v="192.5"/>
    <n v="101.875"/>
    <n v="62.749764756944451"/>
    <n v="752.99717708333344"/>
    <s v="NOT RELEASED"/>
    <s v="NOT CHECKED"/>
    <x v="130"/>
    <x v="0"/>
  </r>
  <r>
    <x v="40"/>
    <n v="3"/>
    <n v="26"/>
    <n v="3"/>
    <s v="1116L-026-003"/>
    <n v="0"/>
    <s v="WT-03.3"/>
    <s v="Southwest"/>
    <n v="90.522000000000006"/>
    <n v="240"/>
    <s v="WT-03.3, CURVED, VISION, HEAVY STEEL, HEAVY STEEL, ISA-R, TOP LIGHTING"/>
    <s v="Curved"/>
    <s v="Vision"/>
    <s v="Infill 2"/>
    <n v="0.91269999999999996"/>
    <n v="0.91269999999999996"/>
    <n v="0.9375"/>
    <n v="1.1875"/>
    <n v="104"/>
    <s v="N/A"/>
    <s v="GL-05B"/>
    <n v="30"/>
    <s v="TO-1116GLB05-30-8246"/>
    <m/>
    <n v="88.696600000000004"/>
    <n v="192.5"/>
    <n v="133.875"/>
    <n v="82.46012031250001"/>
    <n v="989.52144375000012"/>
    <s v="NOT RELEASED"/>
    <s v="NOT CHECKED"/>
    <x v="151"/>
    <x v="0"/>
  </r>
  <r>
    <x v="40"/>
    <n v="3"/>
    <n v="26"/>
    <n v="4"/>
    <s v="1116L-026-004"/>
    <n v="0"/>
    <s v="WT-02.1"/>
    <s v="West"/>
    <n v="36"/>
    <n v="240"/>
    <s v="WT-02.1, REC., SBX-R, COPING, HEAVY, HEAVY STEEL, ISA-L"/>
    <s v="Rec."/>
    <s v="SBX-R"/>
    <s v="Infill 1"/>
    <n v="0.875"/>
    <n v="0.875"/>
    <n v="1.1875"/>
    <n v="0.9375"/>
    <n v="136"/>
    <s v="N/A"/>
    <s v="GL-07T"/>
    <n v="10"/>
    <s v="TO-1116GLT07-10-2423"/>
    <n v="34.25"/>
    <m/>
    <m/>
    <n v="101.875"/>
    <n v="24.230685763888889"/>
    <n v="290.76822916666669"/>
    <s v="NOT RELEASED"/>
    <s v="NOT CHECKED"/>
    <x v="123"/>
    <x v="0"/>
  </r>
  <r>
    <x v="40"/>
    <n v="3"/>
    <n v="26"/>
    <n v="4"/>
    <s v="1116L-026-004"/>
    <n v="0"/>
    <s v="WT-02.1"/>
    <s v="West"/>
    <n v="36"/>
    <n v="240"/>
    <s v="WT-02.1, REC., SBX-R, COPING, HEAVY, HEAVY STEEL, ISA-L"/>
    <s v="Rec."/>
    <s v="SBX-R"/>
    <s v="Infill 2"/>
    <n v="0.875"/>
    <n v="0.875"/>
    <n v="0.9375"/>
    <n v="3.6875"/>
    <n v="104"/>
    <s v="N/A"/>
    <s v="GL-02Z"/>
    <n v="10"/>
    <s v="TO-1116GLZ02-10-3124"/>
    <n v="34.25"/>
    <m/>
    <m/>
    <n v="131.375"/>
    <n v="31.247178819444443"/>
    <n v="374.96614583333331"/>
    <s v="NOT RELEASED"/>
    <s v="NOT CHECKED"/>
    <x v="152"/>
    <x v="0"/>
  </r>
  <r>
    <x v="40"/>
    <n v="3"/>
    <n v="26"/>
    <n v="5"/>
    <s v="1116L-026-005"/>
    <n v="0"/>
    <s v="WT-01.1"/>
    <s v="West"/>
    <n v="100"/>
    <n v="240"/>
    <s v="WT-01.1, REC., VISION, COPING, HEAVY"/>
    <s v="Rec."/>
    <s v="Vision"/>
    <s v="Infill 1"/>
    <n v="0.875"/>
    <n v="0.875"/>
    <n v="1.1875"/>
    <n v="0.9375"/>
    <n v="136"/>
    <s v="N/A"/>
    <s v="GL-01Z"/>
    <n v="10"/>
    <s v="TO-1116GLZ01-10-7050"/>
    <n v="98.25"/>
    <m/>
    <m/>
    <n v="101.875"/>
    <n v="69.508463541666671"/>
    <n v="834.1015625"/>
    <s v="NOT RELEASED"/>
    <s v="NOT CHECKED"/>
    <x v="131"/>
    <x v="0"/>
  </r>
  <r>
    <x v="40"/>
    <n v="3"/>
    <n v="26"/>
    <n v="5"/>
    <s v="1116L-026-005"/>
    <n v="0"/>
    <s v="WT-01.1"/>
    <s v="West"/>
    <n v="100"/>
    <n v="240"/>
    <s v="WT-01.1, REC., VISION, COPING, HEAVY"/>
    <s v="Rec."/>
    <s v="Vision"/>
    <s v="Infill 2"/>
    <n v="0.875"/>
    <n v="0.875"/>
    <n v="0.9375"/>
    <n v="3.6875"/>
    <n v="104"/>
    <s v="N/A"/>
    <s v="GL-02Z"/>
    <n v="10"/>
    <s v="TO-1116GLZ02-10-9063"/>
    <n v="98.25"/>
    <m/>
    <m/>
    <n v="131.375"/>
    <n v="89.636067708333329"/>
    <n v="1075.6328125"/>
    <s v="NOT RELEASED"/>
    <s v="NOT CHECKED"/>
    <x v="153"/>
    <x v="0"/>
  </r>
  <r>
    <x v="40"/>
    <n v="3"/>
    <n v="26"/>
    <n v="6"/>
    <s v="1116L-026-006"/>
    <n v="0"/>
    <s v="WT-02.1"/>
    <s v="West"/>
    <n v="36"/>
    <n v="240"/>
    <s v="WT-02.1, REC., SBX-L, COPING, ISA-2X"/>
    <s v="Rec."/>
    <s v="SBX-L"/>
    <s v="Infill 1"/>
    <n v="0.875"/>
    <n v="0.875"/>
    <n v="1.1875"/>
    <n v="0.9375"/>
    <n v="136"/>
    <s v="N/A"/>
    <s v="GL-07T"/>
    <n v="10"/>
    <s v="TO-1116GLT07-10-2423"/>
    <n v="34.25"/>
    <m/>
    <m/>
    <n v="101.875"/>
    <n v="24.230685763888889"/>
    <n v="290.76822916666669"/>
    <s v="NOT RELEASED"/>
    <s v="NOT CHECKED"/>
    <x v="123"/>
    <x v="0"/>
  </r>
  <r>
    <x v="40"/>
    <n v="3"/>
    <n v="26"/>
    <n v="6"/>
    <s v="1116L-026-006"/>
    <n v="0"/>
    <s v="WT-02.1"/>
    <s v="West"/>
    <n v="36"/>
    <n v="240"/>
    <s v="WT-02.1, REC., SBX-L, COPING, ISA-2X"/>
    <s v="Rec."/>
    <s v="SBX-L"/>
    <s v="Infill 2"/>
    <n v="0.875"/>
    <n v="0.875"/>
    <n v="0.9375"/>
    <n v="3.6875"/>
    <n v="104"/>
    <s v="N/A"/>
    <s v="GL-02Z"/>
    <n v="10"/>
    <s v="TO-1116GLZ02-10-3124"/>
    <n v="34.25"/>
    <m/>
    <m/>
    <n v="131.375"/>
    <n v="31.247178819444443"/>
    <n v="374.96614583333331"/>
    <s v="NOT RELEASED"/>
    <s v="NOT CHECKED"/>
    <x v="152"/>
    <x v="0"/>
  </r>
  <r>
    <x v="40"/>
    <n v="3"/>
    <n v="26"/>
    <n v="7"/>
    <s v="1116L-026-007"/>
    <n v="0"/>
    <s v="WT-01.1"/>
    <s v="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7"/>
    <s v="1116L-026-007"/>
    <n v="0"/>
    <s v="WT-01.1"/>
    <s v="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8"/>
    <s v="1116L-026-008"/>
    <n v="0"/>
    <s v="WT-02.1"/>
    <s v="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8"/>
    <s v="1116L-026-008"/>
    <n v="0"/>
    <s v="WT-02.1"/>
    <s v="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9"/>
    <s v="1116L-026-009"/>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
    <s v="1116L-026-009"/>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
    <s v="1116L-026-010"/>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0"/>
    <s v="1116L-026-010"/>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1"/>
    <s v="1116L-026-011"/>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11"/>
    <s v="1116L-026-011"/>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2"/>
    <s v="1116L-026-012"/>
    <n v="0"/>
    <s v="WT-02.1"/>
    <s v="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2"/>
    <s v="1116L-026-012"/>
    <n v="0"/>
    <s v="WT-02.1"/>
    <s v="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3"/>
    <s v="1116L-026-013"/>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3"/>
    <s v="1116L-026-013"/>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4"/>
    <s v="1116L-026-014"/>
    <n v="0"/>
    <s v="WT-02.1"/>
    <s v="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4"/>
    <s v="1116L-026-014"/>
    <n v="0"/>
    <s v="WT-02.1"/>
    <s v="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5"/>
    <s v="1116L-026-015"/>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5"/>
    <s v="1116L-026-015"/>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6"/>
    <s v="1116L-026-016"/>
    <n v="0"/>
    <s v="WT-02.1"/>
    <s v="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16"/>
    <s v="1116L-026-016"/>
    <n v="0"/>
    <s v="WT-02.1"/>
    <s v="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17"/>
    <s v="1116L-026-017"/>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17"/>
    <s v="1116L-026-017"/>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8"/>
    <s v="1116L-026-018"/>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8"/>
    <s v="1116L-026-018"/>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9"/>
    <s v="1116L-026-019"/>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9"/>
    <s v="1116L-026-019"/>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0"/>
    <s v="1116L-026-020"/>
    <n v="0"/>
    <s v="WT-02.1"/>
    <s v="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20"/>
    <s v="1116L-026-020"/>
    <n v="0"/>
    <s v="WT-02.1"/>
    <s v="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21"/>
    <s v="1116L-026-021"/>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21"/>
    <s v="1116L-026-021"/>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2"/>
    <s v="1116L-026-022"/>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22"/>
    <s v="1116L-026-022"/>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23"/>
    <s v="1116L-026-023"/>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23"/>
    <s v="1116L-026-023"/>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24"/>
    <s v="1116L-026-024"/>
    <n v="0"/>
    <s v="WT-02.1"/>
    <s v="We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24"/>
    <s v="1116L-026-024"/>
    <n v="0"/>
    <s v="WT-02.1"/>
    <s v="We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25"/>
    <s v="1116L-026-025"/>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25"/>
    <s v="1116L-026-025"/>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6"/>
    <s v="1116L-026-026"/>
    <n v="0"/>
    <s v="WT-02.1"/>
    <s v="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26"/>
    <s v="1116L-026-026"/>
    <n v="0"/>
    <s v="WT-02.1"/>
    <s v="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27"/>
    <s v="1116L-026-027"/>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27"/>
    <s v="1116L-026-027"/>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8"/>
    <s v="1116L-026-028"/>
    <n v="0"/>
    <s v="WT-02.1"/>
    <s v="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28"/>
    <s v="1116L-026-028"/>
    <n v="0"/>
    <s v="WT-02.1"/>
    <s v="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29"/>
    <s v="1116L-026-029"/>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29"/>
    <s v="1116L-026-029"/>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30"/>
    <s v="1116L-026-030"/>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30"/>
    <s v="1116L-026-030"/>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31"/>
    <s v="1116L-026-031"/>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31"/>
    <s v="1116L-026-031"/>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32"/>
    <s v="1116L-026-032"/>
    <n v="0"/>
    <s v="WT-02.1"/>
    <s v="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32"/>
    <s v="1116L-026-032"/>
    <n v="0"/>
    <s v="WT-02.1"/>
    <s v="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33"/>
    <s v="1116L-026-033"/>
    <n v="0"/>
    <s v="WT-03.3"/>
    <s v="Northwest"/>
    <n v="81.531999999999996"/>
    <n v="240"/>
    <s v="WT-03.3, CURVED, VISION, COPING, ISA-R, TOP LIGHTING"/>
    <s v="Curved"/>
    <s v="Vision"/>
    <s v="Infill 1"/>
    <n v="0.87514999999999998"/>
    <n v="0.93115000000000003"/>
    <n v="1.1875"/>
    <n v="0.9375"/>
    <n v="136"/>
    <s v="N/A"/>
    <s v="GL-04Z"/>
    <n v="30"/>
    <s v="TO-1116GLZ04-30-5640"/>
    <m/>
    <n v="79.725700000000003"/>
    <n v="138"/>
    <n v="101.875"/>
    <n v="56.403164496527779"/>
    <n v="676.83797395833335"/>
    <s v="NOT RELEASED"/>
    <s v="NOT CHECKED"/>
    <x v="133"/>
    <x v="0"/>
  </r>
  <r>
    <x v="40"/>
    <n v="3"/>
    <n v="26"/>
    <n v="33"/>
    <s v="1116L-026-033"/>
    <n v="0"/>
    <s v="WT-03.3"/>
    <s v="Northwest"/>
    <n v="81.531999999999996"/>
    <n v="240"/>
    <s v="WT-03.3, CURVED, VISION, COPING, ISA-R, TOP LIGHTING"/>
    <s v="Curved"/>
    <s v="Vision"/>
    <s v="Infill 2"/>
    <n v="0.87514999999999998"/>
    <n v="0.93115000000000003"/>
    <n v="0.9375"/>
    <n v="3.6875"/>
    <n v="104"/>
    <n v="2.2000000000000002"/>
    <s v="GL-05B"/>
    <n v="30"/>
    <s v="TO-1116GLB05-30-7373"/>
    <m/>
    <n v="79.725700000000003"/>
    <n v="138"/>
    <n v="131.375"/>
    <n v="72.7358599826389"/>
    <n v="872.83031979166685"/>
    <s v="NOT RELEASED"/>
    <s v="NOT CHECKED"/>
    <x v="154"/>
    <x v="0"/>
  </r>
  <r>
    <x v="40"/>
    <n v="3"/>
    <n v="26"/>
    <n v="34"/>
    <s v="1116L-026-034"/>
    <n v="0"/>
    <s v="WT-03.3"/>
    <s v="Northwest"/>
    <n v="81.571700000000007"/>
    <n v="240"/>
    <s v="WT-03.3, CURVED, VISION, COPING, HEAVY, ISA-L, TOP LIGHTING"/>
    <s v="Curved"/>
    <s v="Vision"/>
    <s v="Infill 1"/>
    <n v="0.89685000000000004"/>
    <n v="0.94915000000000005"/>
    <n v="1.1875"/>
    <n v="0.9375"/>
    <n v="136"/>
    <s v="N/A"/>
    <s v="GL-04Z"/>
    <n v="30"/>
    <s v="TO-1116GLZ04-30-5640"/>
    <m/>
    <n v="79.725700000000003"/>
    <n v="138"/>
    <n v="101.875"/>
    <n v="56.403164496527779"/>
    <n v="676.83797395833335"/>
    <s v="NOT RELEASED"/>
    <s v="NOT CHECKED"/>
    <x v="133"/>
    <x v="0"/>
  </r>
  <r>
    <x v="40"/>
    <n v="3"/>
    <n v="26"/>
    <n v="34"/>
    <s v="1116L-026-034"/>
    <n v="0"/>
    <s v="WT-03.3"/>
    <s v="Northwest"/>
    <n v="81.571700000000007"/>
    <n v="240"/>
    <s v="WT-03.3, CURVED, VISION, COPING, HEAVY, ISA-L, TOP LIGHTING"/>
    <s v="Curved"/>
    <s v="Vision"/>
    <s v="Infill 2"/>
    <n v="0.89685000000000004"/>
    <n v="0.94915000000000005"/>
    <n v="0.9375"/>
    <n v="3.6875"/>
    <n v="104"/>
    <n v="2.2000000000000002"/>
    <s v="GL-05B"/>
    <n v="30"/>
    <s v="TO-1116GLB05-30-7373"/>
    <m/>
    <n v="79.725700000000003"/>
    <n v="138"/>
    <n v="131.375"/>
    <n v="72.7358599826389"/>
    <n v="872.83031979166685"/>
    <s v="NOT RELEASED"/>
    <s v="NOT CHECKED"/>
    <x v="154"/>
    <x v="0"/>
  </r>
  <r>
    <x v="40"/>
    <n v="3"/>
    <n v="26"/>
    <n v="35"/>
    <s v="1116L-026-035"/>
    <n v="0"/>
    <s v="WT-02.1"/>
    <s v="Northwest"/>
    <n v="36.5"/>
    <n v="240"/>
    <s v="WT-02.1, REC., SBX-L, COPING, HEAVY, ISA-L"/>
    <s v="Rec."/>
    <s v="SBX-L"/>
    <s v="Infill 1"/>
    <n v="0.875"/>
    <n v="0.875"/>
    <n v="1.1875"/>
    <n v="0.9375"/>
    <n v="136"/>
    <s v="N/A"/>
    <s v="GL-07T"/>
    <n v="10"/>
    <s v="TO-1116GLT07-10-2558"/>
    <n v="34.75"/>
    <m/>
    <m/>
    <n v="101.875"/>
    <n v="24.584418402777779"/>
    <n v="295.01302083333337"/>
    <s v="NOT RELEASED"/>
    <s v="NOT CHECKED"/>
    <x v="126"/>
    <x v="0"/>
  </r>
  <r>
    <x v="40"/>
    <n v="3"/>
    <n v="26"/>
    <n v="35"/>
    <s v="1116L-026-035"/>
    <n v="0"/>
    <s v="WT-02.1"/>
    <s v="Northwest"/>
    <n v="36.5"/>
    <n v="240"/>
    <s v="WT-02.1, REC., SBX-L, COPING, HEAVY, ISA-L"/>
    <s v="Rec."/>
    <s v="SBX-L"/>
    <s v="Infill 2"/>
    <n v="0.875"/>
    <n v="0.875"/>
    <n v="0.9375"/>
    <n v="3.6875"/>
    <n v="104"/>
    <s v="N/A"/>
    <s v="GL-02Z"/>
    <n v="10"/>
    <s v="TO-1116GLZ02-10-3270"/>
    <n v="34.75"/>
    <m/>
    <m/>
    <n v="131.375"/>
    <n v="31.703342013888889"/>
    <n v="380.44010416666669"/>
    <s v="NOT RELEASED"/>
    <s v="NOT CHECKED"/>
    <x v="155"/>
    <x v="0"/>
  </r>
  <r>
    <x v="40"/>
    <n v="3"/>
    <n v="26"/>
    <n v="36"/>
    <s v="1116L-026-036"/>
    <n v="0"/>
    <s v="WT-01.1"/>
    <s v="North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36"/>
    <s v="1116L-026-036"/>
    <n v="0"/>
    <s v="WT-01.1"/>
    <s v="North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37"/>
    <s v="1116L-026-037"/>
    <n v="0"/>
    <s v="WT-02.1"/>
    <s v="Northwe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37"/>
    <s v="1116L-026-037"/>
    <n v="0"/>
    <s v="WT-02.1"/>
    <s v="Northwe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38"/>
    <s v="1116L-026-038"/>
    <n v="0"/>
    <s v="WT-01.1"/>
    <s v="North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38"/>
    <s v="1116L-026-038"/>
    <n v="0"/>
    <s v="WT-01.1"/>
    <s v="North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39"/>
    <s v="1116L-026-039"/>
    <n v="0"/>
    <s v="WT-02.1"/>
    <s v="Northwe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39"/>
    <s v="1116L-026-039"/>
    <n v="0"/>
    <s v="WT-02.1"/>
    <s v="Northwe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40"/>
    <s v="1116L-026-040"/>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40"/>
    <s v="1116L-026-040"/>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41"/>
    <s v="1116L-026-041"/>
    <n v="0"/>
    <s v="WT-02.1"/>
    <s v="North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41"/>
    <s v="1116L-026-041"/>
    <n v="0"/>
    <s v="WT-02.1"/>
    <s v="North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42"/>
    <s v="1116L-026-042"/>
    <n v="0"/>
    <s v="WT-01.2"/>
    <s v="North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42"/>
    <s v="1116L-026-042"/>
    <n v="0"/>
    <s v="WT-01.2"/>
    <s v="North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43"/>
    <s v="1116L-026-043"/>
    <n v="0"/>
    <s v="WT-02.1"/>
    <s v="North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43"/>
    <s v="1116L-026-043"/>
    <n v="0"/>
    <s v="WT-02.1"/>
    <s v="North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44"/>
    <s v="1116L-026-044"/>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44"/>
    <s v="1116L-026-044"/>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45"/>
    <s v="1116L-026-045"/>
    <n v="0"/>
    <s v="WT-02.1"/>
    <s v="North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45"/>
    <s v="1116L-026-045"/>
    <n v="0"/>
    <s v="WT-02.1"/>
    <s v="North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46"/>
    <s v="1116L-026-046"/>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46"/>
    <s v="1116L-026-046"/>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47"/>
    <s v="1116L-026-047"/>
    <n v="0"/>
    <s v="WT-02.1"/>
    <s v="North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47"/>
    <s v="1116L-026-047"/>
    <n v="0"/>
    <s v="WT-02.1"/>
    <s v="North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48"/>
    <s v="1116L-026-048"/>
    <n v="0"/>
    <s v="WT-01.2"/>
    <s v="North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48"/>
    <s v="1116L-026-048"/>
    <n v="0"/>
    <s v="WT-01.2"/>
    <s v="North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49"/>
    <s v="1116L-026-049"/>
    <n v="0"/>
    <s v="WT-02.1"/>
    <s v="North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49"/>
    <s v="1116L-026-049"/>
    <n v="0"/>
    <s v="WT-02.1"/>
    <s v="North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50"/>
    <s v="1116L-026-050"/>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50"/>
    <s v="1116L-026-050"/>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51"/>
    <s v="1116L-026-051"/>
    <n v="0"/>
    <s v="WT-02.1"/>
    <s v="North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51"/>
    <s v="1116L-026-051"/>
    <n v="0"/>
    <s v="WT-02.1"/>
    <s v="North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52"/>
    <s v="1116L-026-052"/>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52"/>
    <s v="1116L-026-052"/>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53"/>
    <s v="1116L-026-053"/>
    <n v="0"/>
    <s v="WT-02.1"/>
    <s v="Northwest"/>
    <n v="36"/>
    <n v="240"/>
    <s v="WT-02.1, REC., SBX-R, COPING, WWT ADJ - L, ISA-R"/>
    <s v="Rec."/>
    <s v="SBX-R"/>
    <s v="Infill 1"/>
    <n v="0.875"/>
    <n v="0.875"/>
    <n v="1.1875"/>
    <n v="0.9375"/>
    <n v="136"/>
    <s v="N/A"/>
    <s v="GL-07T"/>
    <n v="10"/>
    <s v="TO-1116GLT07-10-2423"/>
    <n v="34.25"/>
    <m/>
    <m/>
    <n v="101.875"/>
    <n v="24.230685763888889"/>
    <n v="290.76822916666669"/>
    <s v="NOT RELEASED"/>
    <s v="NOT CHECKED"/>
    <x v="123"/>
    <x v="0"/>
  </r>
  <r>
    <x v="40"/>
    <n v="3"/>
    <n v="26"/>
    <n v="53"/>
    <s v="1116L-026-053"/>
    <n v="0"/>
    <s v="WT-02.1"/>
    <s v="Northwest"/>
    <n v="36"/>
    <n v="240"/>
    <s v="WT-02.1, REC., SBX-R, COPING, WWT ADJ - L, ISA-R"/>
    <s v="Rec."/>
    <s v="SBX-R"/>
    <s v="Infill 2"/>
    <n v="0.875"/>
    <n v="0.875"/>
    <n v="0.9375"/>
    <n v="3.6875"/>
    <n v="104"/>
    <s v="N/A"/>
    <s v="GL-02Z"/>
    <n v="10"/>
    <s v="TO-1116GLZ02-10-3124"/>
    <n v="34.25"/>
    <m/>
    <m/>
    <n v="131.375"/>
    <n v="31.247178819444443"/>
    <n v="374.96614583333331"/>
    <s v="NOT RELEASED"/>
    <s v="NOT CHECKED"/>
    <x v="152"/>
    <x v="0"/>
  </r>
  <r>
    <x v="40"/>
    <n v="3"/>
    <n v="26"/>
    <n v="54"/>
    <s v="1116L-026-054"/>
    <n v="0"/>
    <s v="WT-01.2"/>
    <s v="Northwest"/>
    <n v="100"/>
    <n v="240"/>
    <s v="WT-01.2, REC., SBX, COPING, WWT-R"/>
    <s v="Rec."/>
    <s v="SBX"/>
    <s v="Infill 1"/>
    <n v="0.875"/>
    <n v="1.375"/>
    <n v="1.1875"/>
    <n v="0.9375"/>
    <n v="136"/>
    <s v="N/A"/>
    <s v="GL-01T"/>
    <n v="10"/>
    <s v="TO-1116GLT01-10-6915"/>
    <n v="97.75"/>
    <m/>
    <m/>
    <n v="101.875"/>
    <n v="69.154730902777771"/>
    <n v="829.85677083333326"/>
    <s v="NOT RELEASED"/>
    <s v="NOT CHECKED"/>
    <x v="134"/>
    <x v="0"/>
  </r>
  <r>
    <x v="40"/>
    <n v="3"/>
    <n v="26"/>
    <n v="54"/>
    <s v="1116L-026-054"/>
    <n v="0"/>
    <s v="WT-01.2"/>
    <s v="Northwest"/>
    <n v="100"/>
    <n v="240"/>
    <s v="WT-01.2, REC., SBX, COPING, WWT-R"/>
    <s v="Rec."/>
    <s v="SBX"/>
    <s v="Infill 2"/>
    <n v="0.875"/>
    <n v="1.375"/>
    <n v="0.9375"/>
    <n v="3.6875"/>
    <n v="104"/>
    <s v="N/A"/>
    <s v="GL-02Z"/>
    <n v="10"/>
    <s v="TO-1116GLZ02-10-8917"/>
    <n v="97.75"/>
    <m/>
    <m/>
    <n v="131.375"/>
    <n v="89.179904513888886"/>
    <n v="1070.1588541666665"/>
    <s v="NOT RELEASED"/>
    <s v="NOT CHECKED"/>
    <x v="156"/>
    <x v="0"/>
  </r>
  <r>
    <x v="40"/>
    <n v="3"/>
    <n v="26"/>
    <n v="55"/>
    <s v="1116L-026-055"/>
    <n v="0"/>
    <s v="WT-02.1"/>
    <s v="Northwest"/>
    <n v="36"/>
    <n v="240"/>
    <s v="WT-02.1, REC., SBX-L, COPING, WWT ADJ - L, ISA-L"/>
    <s v="Rec."/>
    <s v="SBX-L"/>
    <s v="Infill 1"/>
    <n v="0.875"/>
    <n v="0.875"/>
    <n v="1.1875"/>
    <n v="0.9375"/>
    <n v="136"/>
    <s v="N/A"/>
    <s v="GL-07T"/>
    <n v="10"/>
    <s v="TO-1116GLT07-10-2423"/>
    <n v="34.25"/>
    <m/>
    <m/>
    <n v="101.875"/>
    <n v="24.230685763888889"/>
    <n v="290.76822916666669"/>
    <s v="NOT RELEASED"/>
    <s v="NOT CHECKED"/>
    <x v="123"/>
    <x v="0"/>
  </r>
  <r>
    <x v="40"/>
    <n v="3"/>
    <n v="26"/>
    <n v="55"/>
    <s v="1116L-026-055"/>
    <n v="0"/>
    <s v="WT-02.1"/>
    <s v="Northwest"/>
    <n v="36"/>
    <n v="240"/>
    <s v="WT-02.1, REC., SBX-L, COPING, WWT ADJ - L, ISA-L"/>
    <s v="Rec."/>
    <s v="SBX-L"/>
    <s v="Infill 2"/>
    <n v="0.875"/>
    <n v="0.875"/>
    <n v="0.9375"/>
    <n v="3.6875"/>
    <n v="104"/>
    <s v="N/A"/>
    <s v="GL-02Z"/>
    <n v="10"/>
    <s v="TO-1116GLZ02-10-3124"/>
    <n v="34.25"/>
    <m/>
    <m/>
    <n v="131.375"/>
    <n v="31.247178819444443"/>
    <n v="374.96614583333331"/>
    <s v="NOT RELEASED"/>
    <s v="NOT CHECKED"/>
    <x v="152"/>
    <x v="0"/>
  </r>
  <r>
    <x v="40"/>
    <n v="3"/>
    <n v="26"/>
    <n v="56"/>
    <s v="1116L-026-056"/>
    <n v="0"/>
    <s v="WT-01.1"/>
    <s v="Northwest"/>
    <n v="100"/>
    <n v="240"/>
    <s v="WT-01.1, REC., VISION, COPING, WWT-R, ACOUSTIC GL"/>
    <s v="Rec."/>
    <s v="Vision"/>
    <s v="Infill 1"/>
    <n v="0.875"/>
    <n v="1.375"/>
    <n v="1.1875"/>
    <n v="0.9375"/>
    <n v="136"/>
    <m/>
    <s v="GL-06Z"/>
    <n v="10"/>
    <s v="TO-1116GLZ06-10-6915"/>
    <n v="97.75"/>
    <m/>
    <m/>
    <n v="101.875"/>
    <n v="69.154730902777771"/>
    <n v="829.85677083333326"/>
    <s v="NOT RELEASED"/>
    <s v="NOT CHECKED"/>
    <x v="135"/>
    <x v="0"/>
  </r>
  <r>
    <x v="40"/>
    <n v="3"/>
    <n v="26"/>
    <n v="56"/>
    <s v="1116L-026-056"/>
    <n v="0"/>
    <s v="WT-01.1"/>
    <s v="Northwest"/>
    <n v="100"/>
    <n v="240"/>
    <s v="WT-01.1, REC., VISION, COPING, WWT-R, ACOUSTIC GL"/>
    <s v="Rec."/>
    <s v="Vision"/>
    <s v="Infill 2"/>
    <n v="0.875"/>
    <n v="1.375"/>
    <n v="0.9375"/>
    <n v="3.6875"/>
    <n v="104"/>
    <s v="N/A"/>
    <s v="GL-02Z"/>
    <n v="10"/>
    <s v="TO-1116GLZ02-10-8917"/>
    <n v="97.75"/>
    <m/>
    <m/>
    <n v="131.375"/>
    <n v="89.179904513888886"/>
    <n v="1070.1588541666665"/>
    <s v="NOT RELEASED"/>
    <s v="NOT CHECKED"/>
    <x v="156"/>
    <x v="0"/>
  </r>
  <r>
    <x v="40"/>
    <n v="3"/>
    <n v="26"/>
    <n v="57"/>
    <s v="1116L-026-057"/>
    <n v="0"/>
    <s v="WT-02.1"/>
    <s v="Northwe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57"/>
    <s v="1116L-026-057"/>
    <n v="0"/>
    <s v="WT-02.1"/>
    <s v="Northwe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58"/>
    <s v="1116L-026-058"/>
    <n v="0"/>
    <s v="WT-01.1"/>
    <s v="North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58"/>
    <s v="1116L-026-058"/>
    <n v="0"/>
    <s v="WT-01.1"/>
    <s v="North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59"/>
    <s v="1116L-026-059"/>
    <n v="0"/>
    <s v="WT-02.1"/>
    <s v="North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59"/>
    <s v="1116L-026-059"/>
    <n v="0"/>
    <s v="WT-02.1"/>
    <s v="North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60"/>
    <s v="1116L-026-060"/>
    <n v="0"/>
    <s v="WT-01.1"/>
    <s v="Northwest"/>
    <n v="92.0625"/>
    <n v="240"/>
    <s v="WT-01.1, REC., VISION, COPING, HEAVY, TYP."/>
    <s v="Rec."/>
    <s v="Vision"/>
    <s v="Infill 1"/>
    <n v="0.875"/>
    <n v="0.93620000000000003"/>
    <n v="1.1875"/>
    <n v="0.9375"/>
    <n v="136"/>
    <s v="N/A"/>
    <s v="GL-01Z"/>
    <n v="10"/>
    <s v="TO-1116GLZ01-10-6484"/>
    <n v="90.251300000000001"/>
    <m/>
    <m/>
    <n v="101.875"/>
    <n v="63.849661024305561"/>
    <n v="766.19593229166674"/>
    <s v="NOT RELEASED"/>
    <s v="NOT CHECKED"/>
    <x v="136"/>
    <x v="0"/>
  </r>
  <r>
    <x v="40"/>
    <n v="3"/>
    <n v="26"/>
    <n v="60"/>
    <s v="1116L-026-060"/>
    <n v="0"/>
    <s v="WT-01.1"/>
    <s v="Northwest"/>
    <n v="92.0625"/>
    <n v="240"/>
    <s v="WT-01.1, REC., VISION, COPING, HEAVY, TYP."/>
    <s v="Rec."/>
    <s v="Vision"/>
    <s v="Infill 2"/>
    <n v="0.875"/>
    <n v="0.93620000000000003"/>
    <n v="0.9375"/>
    <n v="3.6875"/>
    <n v="104"/>
    <s v="N/A"/>
    <s v="GL-02Z"/>
    <n v="10"/>
    <s v="TO-1116GLZ02-10-8233"/>
    <n v="90.251300000000001"/>
    <m/>
    <m/>
    <n v="131.375"/>
    <n v="82.338642621527768"/>
    <n v="988.06371145833327"/>
    <s v="NOT RELEASED"/>
    <s v="NOT CHECKED"/>
    <x v="157"/>
    <x v="0"/>
  </r>
  <r>
    <x v="40"/>
    <n v="3"/>
    <n v="26"/>
    <n v="61"/>
    <s v="1116L-026-061"/>
    <n v="0"/>
    <s v="WT-03.5"/>
    <s v="Northwest"/>
    <n v="36.093000000000004"/>
    <n v="240"/>
    <s v="WT-03.5, CURVED, SBX-R, COPING, HEAVY, ISA-R"/>
    <s v="Curved"/>
    <s v="SBX-R"/>
    <s v="Infill 1"/>
    <n v="0.83699999999999997"/>
    <n v="1.0375000000000001"/>
    <n v="1.1875"/>
    <n v="0.9375"/>
    <n v="136"/>
    <s v="N/A"/>
    <s v="GL-09T"/>
    <n v="30"/>
    <s v="TO-1116GLT09-30-2420"/>
    <m/>
    <n v="34.218500000000006"/>
    <n v="138"/>
    <n v="101.875"/>
    <n v="24.208400607638893"/>
    <n v="290.50080729166672"/>
    <s v="NOT RELEASED"/>
    <s v="NOT CHECKED"/>
    <x v="128"/>
    <x v="0"/>
  </r>
  <r>
    <x v="40"/>
    <n v="3"/>
    <n v="26"/>
    <n v="61"/>
    <s v="1116L-026-061"/>
    <n v="0"/>
    <s v="WT-03.5"/>
    <s v="Northwest"/>
    <n v="36.093000000000004"/>
    <n v="240"/>
    <s v="WT-03.5, CURVED, SBX-R, COPING, HEAVY, ISA-R"/>
    <s v="Curved"/>
    <s v="SBX-R"/>
    <s v="Infill 2"/>
    <n v="0.83699999999999997"/>
    <n v="1.0375000000000001"/>
    <n v="0.9375"/>
    <n v="3.6875"/>
    <n v="104"/>
    <m/>
    <s v="GL-05D"/>
    <n v="30"/>
    <s v="TO-1116GLD05-30-3121"/>
    <m/>
    <n v="34.218500000000006"/>
    <n v="138"/>
    <n v="131.375"/>
    <n v="31.21844053819445"/>
    <n v="374.62128645833343"/>
    <s v="NOT RELEASED"/>
    <s v="NOT CHECKED"/>
    <x v="158"/>
    <x v="0"/>
  </r>
  <r>
    <x v="40"/>
    <n v="3"/>
    <n v="26"/>
    <n v="62"/>
    <s v="1116L-026-062"/>
    <n v="0"/>
    <s v="WT-01.1"/>
    <s v="North "/>
    <n v="100"/>
    <n v="240"/>
    <s v="WT-01.1, REC., VISION, COPING, ISA-R, ACOUSTIC GL"/>
    <s v="Rec."/>
    <s v="Vision"/>
    <s v="Infill 1"/>
    <n v="0.875"/>
    <n v="0.875"/>
    <n v="1.1875"/>
    <n v="0.9375"/>
    <n v="136"/>
    <m/>
    <s v="GL-06Z"/>
    <n v="10"/>
    <s v="TO-1116GLZ06-10-7050"/>
    <n v="98.25"/>
    <m/>
    <m/>
    <n v="101.875"/>
    <n v="69.508463541666671"/>
    <n v="834.1015625"/>
    <s v="NOT RELEASED"/>
    <s v="NOT CHECKED"/>
    <x v="132"/>
    <x v="0"/>
  </r>
  <r>
    <x v="40"/>
    <n v="3"/>
    <n v="26"/>
    <n v="62"/>
    <s v="1116L-026-062"/>
    <n v="0"/>
    <s v="WT-01.1"/>
    <s v="North "/>
    <n v="100"/>
    <n v="240"/>
    <s v="WT-01.1, REC., VISION, COPING, ISA-R, ACOUSTIC GL"/>
    <s v="Rec."/>
    <s v="Vision"/>
    <s v="Infill 2"/>
    <n v="0.875"/>
    <n v="0.875"/>
    <n v="0.9375"/>
    <n v="3.6875"/>
    <n v="104"/>
    <s v="N/A"/>
    <s v="GL-02Z"/>
    <n v="10"/>
    <s v="TO-1116GLZ02-10-9063"/>
    <n v="98.25"/>
    <m/>
    <m/>
    <n v="131.375"/>
    <n v="89.636067708333329"/>
    <n v="1075.6328125"/>
    <s v="NOT RELEASED"/>
    <s v="NOT CHECKED"/>
    <x v="153"/>
    <x v="0"/>
  </r>
  <r>
    <x v="40"/>
    <n v="3"/>
    <n v="26"/>
    <n v="63"/>
    <s v="1116L-026-063"/>
    <n v="0"/>
    <s v="WT-02.1"/>
    <s v="North "/>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63"/>
    <s v="1116L-026-063"/>
    <n v="0"/>
    <s v="WT-02.1"/>
    <s v="North "/>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64"/>
    <s v="1116L-026-064"/>
    <n v="0"/>
    <s v="WT-01.2"/>
    <s v="North "/>
    <n v="100"/>
    <n v="240"/>
    <s v="WT-01.2, REC., SBX, COPING, TYP."/>
    <s v="Rec."/>
    <s v="SBX"/>
    <s v="Infill 1"/>
    <n v="0.875"/>
    <n v="0.875"/>
    <n v="1.1875"/>
    <n v="0.9375"/>
    <n v="136"/>
    <s v="N/A"/>
    <s v="GL-01T"/>
    <n v="10"/>
    <s v="TO-1116GLT01-10-7050"/>
    <n v="98.25"/>
    <m/>
    <m/>
    <n v="101.875"/>
    <n v="69.508463541666671"/>
    <n v="834.1015625"/>
    <s v="NOT RELEASED"/>
    <s v="NOT CHECKED"/>
    <x v="129"/>
    <x v="0"/>
  </r>
  <r>
    <x v="40"/>
    <n v="3"/>
    <n v="26"/>
    <n v="64"/>
    <s v="1116L-026-064"/>
    <n v="0"/>
    <s v="WT-01.2"/>
    <s v="North "/>
    <n v="100"/>
    <n v="240"/>
    <s v="WT-01.2, REC., SBX, COPING, TYP."/>
    <s v="Rec."/>
    <s v="SBX"/>
    <s v="Infill 2"/>
    <n v="0.875"/>
    <n v="0.875"/>
    <n v="0.9375"/>
    <n v="3.6875"/>
    <n v="104"/>
    <s v="N/A"/>
    <s v="GL-02Z"/>
    <n v="10"/>
    <s v="TO-1116GLZ02-10-9063"/>
    <n v="98.25"/>
    <m/>
    <m/>
    <n v="131.375"/>
    <n v="89.636067708333329"/>
    <n v="1075.6328125"/>
    <s v="NOT RELEASED"/>
    <s v="NOT CHECKED"/>
    <x v="153"/>
    <x v="0"/>
  </r>
  <r>
    <x v="40"/>
    <n v="3"/>
    <n v="26"/>
    <n v="65"/>
    <s v="1116L-026-065"/>
    <n v="0"/>
    <s v="WT-02.1"/>
    <s v="North "/>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65"/>
    <s v="1116L-026-065"/>
    <n v="0"/>
    <s v="WT-02.1"/>
    <s v="North "/>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66"/>
    <s v="1116L-026-066"/>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66"/>
    <s v="1116L-026-066"/>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67"/>
    <s v="1116L-026-067"/>
    <n v="0"/>
    <s v="WT-02.1"/>
    <s v="North "/>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67"/>
    <s v="1116L-026-067"/>
    <n v="0"/>
    <s v="WT-02.1"/>
    <s v="North "/>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68"/>
    <s v="1116L-026-068"/>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68"/>
    <s v="1116L-026-068"/>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69"/>
    <s v="1116L-026-069"/>
    <n v="0"/>
    <s v="WT-02.1"/>
    <s v="North "/>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69"/>
    <s v="1116L-026-069"/>
    <n v="0"/>
    <s v="WT-02.1"/>
    <s v="North "/>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70"/>
    <s v="1116L-026-070"/>
    <n v="0"/>
    <s v="WT-01.2"/>
    <s v="North "/>
    <n v="100"/>
    <n v="240"/>
    <s v="WT-01.2, REC., SBX, COPING, TYP."/>
    <s v="Rec."/>
    <s v="SBX"/>
    <s v="Infill 1"/>
    <n v="0.875"/>
    <n v="0.875"/>
    <n v="1.1875"/>
    <n v="0.9375"/>
    <n v="136"/>
    <s v="N/A"/>
    <s v="GL-01T"/>
    <n v="10"/>
    <s v="TO-1116GLT01-10-7050"/>
    <n v="98.25"/>
    <m/>
    <m/>
    <n v="101.875"/>
    <n v="69.508463541666671"/>
    <n v="834.1015625"/>
    <s v="NOT RELEASED"/>
    <s v="NOT CHECKED"/>
    <x v="129"/>
    <x v="0"/>
  </r>
  <r>
    <x v="40"/>
    <n v="3"/>
    <n v="26"/>
    <n v="70"/>
    <s v="1116L-026-070"/>
    <n v="0"/>
    <s v="WT-01.2"/>
    <s v="North "/>
    <n v="100"/>
    <n v="240"/>
    <s v="WT-01.2, REC., SBX, COPING, TYP."/>
    <s v="Rec."/>
    <s v="SBX"/>
    <s v="Infill 2"/>
    <n v="0.875"/>
    <n v="0.875"/>
    <n v="0.9375"/>
    <n v="3.6875"/>
    <n v="104"/>
    <s v="N/A"/>
    <s v="GL-02Z"/>
    <n v="10"/>
    <s v="TO-1116GLZ02-10-9063"/>
    <n v="98.25"/>
    <m/>
    <m/>
    <n v="131.375"/>
    <n v="89.636067708333329"/>
    <n v="1075.6328125"/>
    <s v="NOT RELEASED"/>
    <s v="NOT CHECKED"/>
    <x v="153"/>
    <x v="0"/>
  </r>
  <r>
    <x v="40"/>
    <n v="3"/>
    <n v="26"/>
    <n v="71"/>
    <s v="1116L-026-071"/>
    <n v="0"/>
    <s v="WT-02.1"/>
    <s v="North "/>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71"/>
    <s v="1116L-026-071"/>
    <n v="0"/>
    <s v="WT-02.1"/>
    <s v="North "/>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72"/>
    <s v="1116L-026-072"/>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72"/>
    <s v="1116L-026-072"/>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73"/>
    <s v="1116L-026-073"/>
    <n v="0"/>
    <s v="WT-02.1"/>
    <s v="North "/>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73"/>
    <s v="1116L-026-073"/>
    <n v="0"/>
    <s v="WT-02.1"/>
    <s v="North "/>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74"/>
    <s v="1116L-026-074"/>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74"/>
    <s v="1116L-026-074"/>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75"/>
    <s v="1116L-026-075"/>
    <n v="0"/>
    <s v="WT-02.1"/>
    <s v="North "/>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75"/>
    <s v="1116L-026-075"/>
    <n v="0"/>
    <s v="WT-02.1"/>
    <s v="North "/>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76"/>
    <s v="1116L-026-076"/>
    <n v="0"/>
    <s v="WT-01.2"/>
    <s v="North "/>
    <n v="100"/>
    <n v="240"/>
    <s v="WT-01.2, REC., SBX, COPING, TYP."/>
    <s v="Rec."/>
    <s v="SBX"/>
    <s v="Infill 1"/>
    <n v="0.875"/>
    <n v="0.875"/>
    <n v="1.1875"/>
    <n v="0.9375"/>
    <n v="136"/>
    <s v="N/A"/>
    <s v="GL-01T"/>
    <n v="10"/>
    <s v="TO-1116GLT01-10-7050"/>
    <n v="98.25"/>
    <m/>
    <m/>
    <n v="101.875"/>
    <n v="69.508463541666671"/>
    <n v="834.1015625"/>
    <s v="NOT RELEASED"/>
    <s v="NOT CHECKED"/>
    <x v="129"/>
    <x v="0"/>
  </r>
  <r>
    <x v="40"/>
    <n v="3"/>
    <n v="26"/>
    <n v="76"/>
    <s v="1116L-026-076"/>
    <n v="0"/>
    <s v="WT-01.2"/>
    <s v="North "/>
    <n v="100"/>
    <n v="240"/>
    <s v="WT-01.2, REC., SBX, COPING, TYP."/>
    <s v="Rec."/>
    <s v="SBX"/>
    <s v="Infill 2"/>
    <n v="0.875"/>
    <n v="0.875"/>
    <n v="0.9375"/>
    <n v="3.6875"/>
    <n v="104"/>
    <s v="N/A"/>
    <s v="GL-02Z"/>
    <n v="10"/>
    <s v="TO-1116GLZ02-10-9063"/>
    <n v="98.25"/>
    <m/>
    <m/>
    <n v="131.375"/>
    <n v="89.636067708333329"/>
    <n v="1075.6328125"/>
    <s v="NOT RELEASED"/>
    <s v="NOT CHECKED"/>
    <x v="153"/>
    <x v="0"/>
  </r>
  <r>
    <x v="40"/>
    <n v="3"/>
    <n v="26"/>
    <n v="77"/>
    <s v="1116L-026-077"/>
    <n v="0"/>
    <s v="WT-02.1"/>
    <s v="North "/>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77"/>
    <s v="1116L-026-077"/>
    <n v="0"/>
    <s v="WT-02.1"/>
    <s v="North "/>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78"/>
    <s v="1116L-026-078"/>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78"/>
    <s v="1116L-026-078"/>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79"/>
    <s v="1116L-026-079"/>
    <n v="0"/>
    <s v="WT-02.1"/>
    <s v="North "/>
    <n v="36.125"/>
    <n v="240"/>
    <s v="WT-02.1, REC., SBX-L, COPING, HEAVY, ISA-R"/>
    <s v="Rec."/>
    <s v="SBX-L"/>
    <s v="Infill 1"/>
    <n v="1"/>
    <n v="0.875"/>
    <n v="1.1875"/>
    <n v="0.9375"/>
    <n v="136"/>
    <s v="N/A"/>
    <s v="GL-07T"/>
    <n v="10"/>
    <s v="TO-1116GLT07-10-2423"/>
    <n v="34.25"/>
    <m/>
    <m/>
    <n v="101.875"/>
    <n v="24.230685763888889"/>
    <n v="290.76822916666669"/>
    <s v="NOT RELEASED"/>
    <s v="NOT CHECKED"/>
    <x v="123"/>
    <x v="0"/>
  </r>
  <r>
    <x v="40"/>
    <n v="3"/>
    <n v="26"/>
    <n v="79"/>
    <s v="1116L-026-079"/>
    <n v="0"/>
    <s v="WT-02.1"/>
    <s v="North "/>
    <n v="36.125"/>
    <n v="240"/>
    <s v="WT-02.1, REC., SBX-L, COPING, HEAVY, ISA-R"/>
    <s v="Rec."/>
    <s v="SBX-L"/>
    <s v="Infill 2"/>
    <n v="1"/>
    <n v="0.875"/>
    <n v="0.9375"/>
    <n v="3.6875"/>
    <n v="104"/>
    <s v="N/A"/>
    <s v="GL-02Z"/>
    <n v="10"/>
    <s v="TO-1116GLZ02-10-3124"/>
    <n v="34.25"/>
    <m/>
    <m/>
    <n v="131.375"/>
    <n v="31.247178819444443"/>
    <n v="374.96614583333331"/>
    <s v="NOT RELEASED"/>
    <s v="NOT CHECKED"/>
    <x v="152"/>
    <x v="0"/>
  </r>
  <r>
    <x v="40"/>
    <n v="3"/>
    <n v="26"/>
    <n v="80"/>
    <s v="1116L-026-080"/>
    <n v="0"/>
    <s v="WT-03.3"/>
    <s v="Northeast"/>
    <n v="90.544600000000003"/>
    <n v="240"/>
    <s v="WT-03.3, CURVED, VISION, COPING, HEAVY, HEAVY, TOP LIGHTING"/>
    <s v="Curved"/>
    <s v="Vision"/>
    <s v="Infill 1"/>
    <n v="0.91420000000000001"/>
    <n v="0.93379999999999996"/>
    <n v="1.1875"/>
    <n v="0.9375"/>
    <n v="136"/>
    <s v="N/A"/>
    <s v="GL-04Z"/>
    <n v="30"/>
    <s v="TO-1116GLZ04-30-6374"/>
    <m/>
    <n v="88.696600000000004"/>
    <n v="192.5"/>
    <n v="101.875"/>
    <n v="62.749764756944451"/>
    <n v="752.99717708333344"/>
    <s v="NOT RELEASED"/>
    <s v="NOT CHECKED"/>
    <x v="130"/>
    <x v="0"/>
  </r>
  <r>
    <x v="40"/>
    <n v="3"/>
    <n v="26"/>
    <n v="80"/>
    <s v="1116L-026-080"/>
    <n v="0"/>
    <s v="WT-03.3"/>
    <s v="Northeast"/>
    <n v="90.544600000000003"/>
    <n v="240"/>
    <s v="WT-03.3, CURVED, VISION, COPING, HEAVY, HEAVY, TOP LIGHTING"/>
    <s v="Curved"/>
    <s v="Vision"/>
    <s v="Infill 2"/>
    <n v="0.91420000000000001"/>
    <n v="0.93379999999999996"/>
    <n v="0.9375"/>
    <n v="3.6875"/>
    <n v="104"/>
    <n v="2.2000000000000002"/>
    <s v="GL-05B"/>
    <n v="30"/>
    <s v="TO-1116GLB05-30-8192"/>
    <m/>
    <n v="88.696600000000004"/>
    <n v="192.5"/>
    <n v="131.375"/>
    <n v="80.920248784722219"/>
    <n v="971.04298541666662"/>
    <s v="NOT RELEASED"/>
    <s v="NOT CHECKED"/>
    <x v="159"/>
    <x v="0"/>
  </r>
  <r>
    <x v="40"/>
    <n v="3"/>
    <n v="26"/>
    <n v="81"/>
    <s v="1116L-026-081"/>
    <n v="0"/>
    <s v="WT-03.3"/>
    <s v="Northeast"/>
    <n v="90.508499999999998"/>
    <n v="240"/>
    <s v="WT-03.3, CURVED, VISION, COPING, HEAVY, HEAVY, ISA-R, TOP LIGHTING"/>
    <s v="Curved"/>
    <s v="Vision"/>
    <s v="Infill 1"/>
    <n v="0.90595000000000003"/>
    <n v="0.90595000000000003"/>
    <n v="1.1875"/>
    <n v="0.9375"/>
    <n v="136"/>
    <s v="N/A"/>
    <s v="GL-04Z"/>
    <n v="30"/>
    <s v="TO-1116GLZ04-30-6374"/>
    <m/>
    <n v="88.696600000000004"/>
    <n v="192.5"/>
    <n v="101.875"/>
    <n v="62.749764756944451"/>
    <n v="752.99717708333344"/>
    <s v="NOT RELEASED"/>
    <s v="NOT CHECKED"/>
    <x v="130"/>
    <x v="0"/>
  </r>
  <r>
    <x v="40"/>
    <n v="3"/>
    <n v="26"/>
    <n v="81"/>
    <s v="1116L-026-081"/>
    <n v="0"/>
    <s v="WT-03.3"/>
    <s v="Northeast"/>
    <n v="90.508499999999998"/>
    <n v="240"/>
    <s v="WT-03.3, CURVED, VISION, COPING, HEAVY, HEAVY, ISA-R, TOP LIGHTING"/>
    <s v="Curved"/>
    <s v="Vision"/>
    <s v="Infill 2"/>
    <n v="0.90595000000000003"/>
    <n v="0.90595000000000003"/>
    <n v="0.9375"/>
    <n v="3.6875"/>
    <n v="104"/>
    <n v="2.2000000000000002"/>
    <s v="GL-05B"/>
    <n v="30"/>
    <s v="TO-1116GLB05-30-8192"/>
    <m/>
    <n v="88.696600000000004"/>
    <n v="192.5"/>
    <n v="131.375"/>
    <n v="80.920248784722219"/>
    <n v="971.04298541666662"/>
    <s v="NOT RELEASED"/>
    <s v="NOT CHECKED"/>
    <x v="159"/>
    <x v="0"/>
  </r>
  <r>
    <x v="40"/>
    <n v="3"/>
    <n v="26"/>
    <n v="82"/>
    <s v="1116L-026-082"/>
    <n v="0"/>
    <s v="WT-03.3"/>
    <s v="Northeast"/>
    <n v="90.522000000000006"/>
    <n v="240"/>
    <s v="WT-03.3, CURVED, VISION, COPING, HEAVY, HEAVY, ISA-R, TOP LIGHTING"/>
    <s v="Curved"/>
    <s v="Vision"/>
    <s v="Infill 1"/>
    <n v="0.91269999999999996"/>
    <n v="0.91269999999999996"/>
    <n v="1.1875"/>
    <n v="0.9375"/>
    <n v="136"/>
    <s v="N/A"/>
    <s v="GL-04Z"/>
    <n v="30"/>
    <s v="TO-1116GLZ04-30-6374"/>
    <m/>
    <n v="88.696600000000004"/>
    <n v="192.5"/>
    <n v="101.875"/>
    <n v="62.749764756944451"/>
    <n v="752.99717708333344"/>
    <s v="NOT RELEASED"/>
    <s v="NOT CHECKED"/>
    <x v="130"/>
    <x v="0"/>
  </r>
  <r>
    <x v="40"/>
    <n v="3"/>
    <n v="26"/>
    <n v="82"/>
    <s v="1116L-026-082"/>
    <n v="0"/>
    <s v="WT-03.3"/>
    <s v="Northeast"/>
    <n v="90.522000000000006"/>
    <n v="240"/>
    <s v="WT-03.3, CURVED, VISION, COPING, HEAVY, HEAVY, ISA-R, TOP LIGHTING"/>
    <s v="Curved"/>
    <s v="Vision"/>
    <s v="Infill 2"/>
    <n v="0.91269999999999996"/>
    <n v="0.91269999999999996"/>
    <n v="0.9375"/>
    <n v="3.6875"/>
    <n v="104"/>
    <n v="2.2000000000000002"/>
    <s v="GL-05B"/>
    <n v="30"/>
    <s v="TO-1116GLB05-30-8192"/>
    <m/>
    <n v="88.696600000000004"/>
    <n v="192.5"/>
    <n v="131.375"/>
    <n v="80.920248784722219"/>
    <n v="971.04298541666662"/>
    <s v="NOT RELEASED"/>
    <s v="NOT CHECKED"/>
    <x v="159"/>
    <x v="0"/>
  </r>
  <r>
    <x v="40"/>
    <n v="3"/>
    <n v="26"/>
    <n v="83"/>
    <s v="1116L-026-083"/>
    <n v="0"/>
    <s v="WT-02.1"/>
    <s v="East"/>
    <n v="36"/>
    <n v="240"/>
    <s v="WT-02.1, REC., SBX-R, COPING, HEAVY, ISA-L"/>
    <s v="Rec."/>
    <s v="SBX-R"/>
    <s v="Infill 1"/>
    <n v="0.875"/>
    <n v="0.875"/>
    <n v="1.1875"/>
    <n v="0.9375"/>
    <n v="136"/>
    <s v="N/A"/>
    <s v="GL-07T"/>
    <n v="10"/>
    <s v="TO-1116GLT07-10-2423"/>
    <n v="34.25"/>
    <m/>
    <m/>
    <n v="101.875"/>
    <n v="24.230685763888889"/>
    <n v="290.76822916666669"/>
    <s v="NOT RELEASED"/>
    <s v="NOT CHECKED"/>
    <x v="123"/>
    <x v="0"/>
  </r>
  <r>
    <x v="40"/>
    <n v="3"/>
    <n v="26"/>
    <n v="83"/>
    <s v="1116L-026-083"/>
    <n v="0"/>
    <s v="WT-02.1"/>
    <s v="East"/>
    <n v="36"/>
    <n v="240"/>
    <s v="WT-02.1, REC., SBX-R, COPING, HEAVY, ISA-L"/>
    <s v="Rec."/>
    <s v="SBX-R"/>
    <s v="Infill 2"/>
    <n v="0.875"/>
    <n v="0.875"/>
    <n v="0.9375"/>
    <n v="3.6875"/>
    <n v="104"/>
    <s v="N/A"/>
    <s v="GL-02Z"/>
    <n v="10"/>
    <s v="TO-1116GLZ02-10-3124"/>
    <n v="34.25"/>
    <m/>
    <m/>
    <n v="131.375"/>
    <n v="31.247178819444443"/>
    <n v="374.96614583333331"/>
    <s v="NOT RELEASED"/>
    <s v="NOT CHECKED"/>
    <x v="152"/>
    <x v="0"/>
  </r>
  <r>
    <x v="40"/>
    <n v="3"/>
    <n v="26"/>
    <n v="84"/>
    <s v="1116L-026-084"/>
    <n v="0"/>
    <s v="WT-01.1"/>
    <s v="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84"/>
    <s v="1116L-026-084"/>
    <n v="0"/>
    <s v="WT-01.1"/>
    <s v="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85"/>
    <s v="1116L-026-085"/>
    <n v="0"/>
    <s v="WT-02.1"/>
    <s v="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85"/>
    <s v="1116L-026-085"/>
    <n v="0"/>
    <s v="WT-02.1"/>
    <s v="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86"/>
    <s v="1116L-026-086"/>
    <n v="0"/>
    <s v="WT-01.1"/>
    <s v="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86"/>
    <s v="1116L-026-086"/>
    <n v="0"/>
    <s v="WT-01.1"/>
    <s v="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87"/>
    <s v="1116L-026-087"/>
    <n v="0"/>
    <s v="WT-02.1"/>
    <s v="Ea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87"/>
    <s v="1116L-026-087"/>
    <n v="0"/>
    <s v="WT-02.1"/>
    <s v="Ea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88"/>
    <s v="1116L-026-088"/>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88"/>
    <s v="1116L-026-088"/>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89"/>
    <s v="1116L-026-089"/>
    <n v="0"/>
    <s v="WT-02.1"/>
    <s v="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89"/>
    <s v="1116L-026-089"/>
    <n v="0"/>
    <s v="WT-02.1"/>
    <s v="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90"/>
    <s v="1116L-026-090"/>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90"/>
    <s v="1116L-026-090"/>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91"/>
    <s v="1116L-026-091"/>
    <n v="0"/>
    <s v="WT-02.1"/>
    <s v="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91"/>
    <s v="1116L-026-091"/>
    <n v="0"/>
    <s v="WT-02.1"/>
    <s v="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92"/>
    <s v="1116L-026-092"/>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2"/>
    <s v="1116L-026-092"/>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93"/>
    <s v="1116L-026-093"/>
    <n v="0"/>
    <s v="WT-02.1"/>
    <s v="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93"/>
    <s v="1116L-026-093"/>
    <n v="0"/>
    <s v="WT-02.1"/>
    <s v="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94"/>
    <s v="1116L-026-094"/>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4"/>
    <s v="1116L-026-094"/>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95"/>
    <s v="1116L-026-095"/>
    <n v="0"/>
    <s v="WT-02.1"/>
    <s v="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95"/>
    <s v="1116L-026-095"/>
    <n v="0"/>
    <s v="WT-02.1"/>
    <s v="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96"/>
    <s v="1116L-026-096"/>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96"/>
    <s v="1116L-026-096"/>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97"/>
    <s v="1116L-026-097"/>
    <n v="0"/>
    <s v="WT-02.1"/>
    <s v="Ea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97"/>
    <s v="1116L-026-097"/>
    <n v="0"/>
    <s v="WT-02.1"/>
    <s v="Ea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98"/>
    <s v="1116L-026-098"/>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8"/>
    <s v="1116L-026-098"/>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99"/>
    <s v="1116L-026-099"/>
    <n v="0"/>
    <s v="WT-02.1"/>
    <s v="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99"/>
    <s v="1116L-026-099"/>
    <n v="0"/>
    <s v="WT-02.1"/>
    <s v="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00"/>
    <s v="1116L-026-100"/>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00"/>
    <s v="1116L-026-100"/>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1"/>
    <s v="1116L-026-101"/>
    <n v="0"/>
    <s v="WT-02.1"/>
    <s v="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01"/>
    <s v="1116L-026-101"/>
    <n v="0"/>
    <s v="WT-02.1"/>
    <s v="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02"/>
    <s v="1116L-026-102"/>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02"/>
    <s v="1116L-026-102"/>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03"/>
    <s v="1116L-026-103"/>
    <n v="0"/>
    <s v="WT-02.1"/>
    <s v="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03"/>
    <s v="1116L-026-103"/>
    <n v="0"/>
    <s v="WT-02.1"/>
    <s v="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04"/>
    <s v="1116L-026-104"/>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04"/>
    <s v="1116L-026-104"/>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5"/>
    <s v="1116L-026-105"/>
    <n v="0"/>
    <s v="WT-02.1"/>
    <s v="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05"/>
    <s v="1116L-026-105"/>
    <n v="0"/>
    <s v="WT-02.1"/>
    <s v="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06"/>
    <s v="1116L-026-106"/>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06"/>
    <s v="1116L-026-106"/>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7"/>
    <s v="1116L-026-107"/>
    <n v="0"/>
    <s v="WT-02.1"/>
    <s v="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07"/>
    <s v="1116L-026-107"/>
    <n v="0"/>
    <s v="WT-02.1"/>
    <s v="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08"/>
    <s v="1116L-026-108"/>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08"/>
    <s v="1116L-026-108"/>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09"/>
    <s v="1116L-026-109"/>
    <n v="0"/>
    <s v="WT-02.1"/>
    <s v="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09"/>
    <s v="1116L-026-109"/>
    <n v="0"/>
    <s v="WT-02.1"/>
    <s v="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10"/>
    <s v="1116L-026-110"/>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10"/>
    <s v="1116L-026-110"/>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11"/>
    <s v="1116L-026-111"/>
    <n v="0"/>
    <s v="WT-02.1"/>
    <s v="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11"/>
    <s v="1116L-026-111"/>
    <n v="0"/>
    <s v="WT-02.1"/>
    <s v="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12"/>
    <s v="1116L-026-112"/>
    <n v="0"/>
    <s v="WT-03.3"/>
    <s v="Southeast"/>
    <n v="81.625900000000001"/>
    <n v="240"/>
    <s v="WT-03.3, CURVED, VISION, COPING, ISA-R, TOP LIGHTING"/>
    <s v="Curved"/>
    <s v="Vision"/>
    <s v="Infill 1"/>
    <n v="0.92210000000000003"/>
    <n v="0.97809999999999997"/>
    <n v="1.1875"/>
    <n v="0.9375"/>
    <n v="136"/>
    <s v="N/A"/>
    <s v="GL-04Z"/>
    <n v="30"/>
    <s v="TO-1116GLZ04-30-5640"/>
    <m/>
    <n v="79.725700000000003"/>
    <n v="138"/>
    <n v="101.875"/>
    <n v="56.403164496527779"/>
    <n v="676.83797395833335"/>
    <s v="NOT RELEASED"/>
    <s v="NOT CHECKED"/>
    <x v="133"/>
    <x v="0"/>
  </r>
  <r>
    <x v="40"/>
    <n v="3"/>
    <n v="26"/>
    <n v="112"/>
    <s v="1116L-026-112"/>
    <n v="0"/>
    <s v="WT-03.3"/>
    <s v="Southeast"/>
    <n v="81.625900000000001"/>
    <n v="240"/>
    <s v="WT-03.3, CURVED, VISION, COPING, ISA-R, TOP LIGHTING"/>
    <s v="Curved"/>
    <s v="Vision"/>
    <s v="Infill 2"/>
    <n v="0.92210000000000003"/>
    <n v="0.97809999999999997"/>
    <n v="0.9375"/>
    <n v="3.6875"/>
    <n v="104"/>
    <n v="2.2000000000000002"/>
    <s v="GL-05B"/>
    <n v="30"/>
    <s v="TO-1116GLB05-30-7373"/>
    <m/>
    <n v="79.725700000000003"/>
    <n v="138"/>
    <n v="131.375"/>
    <n v="72.7358599826389"/>
    <n v="872.83031979166685"/>
    <s v="NOT RELEASED"/>
    <s v="NOT CHECKED"/>
    <x v="154"/>
    <x v="0"/>
  </r>
  <r>
    <x v="40"/>
    <n v="3"/>
    <n v="26"/>
    <n v="113"/>
    <s v="1116L-026-113"/>
    <n v="0"/>
    <s v="WT-03.3"/>
    <s v="Southeast"/>
    <n v="81.527600000000007"/>
    <n v="240"/>
    <s v="WT-03.3, CURVED, VISION, COPING, HEAVY, ISA-L, TOP LIGHTING"/>
    <s v="Curved"/>
    <s v="Vision"/>
    <s v="Infill 1"/>
    <n v="0.87450000000000006"/>
    <n v="0.9274"/>
    <n v="1.1875"/>
    <n v="0.9375"/>
    <n v="136"/>
    <s v="N/A"/>
    <s v="GL-04Z"/>
    <n v="30"/>
    <s v="TO-1116GLZ04-30-5640"/>
    <m/>
    <n v="79.725700000000003"/>
    <n v="138"/>
    <n v="101.875"/>
    <n v="56.403164496527779"/>
    <n v="676.83797395833335"/>
    <s v="NOT RELEASED"/>
    <s v="NOT CHECKED"/>
    <x v="133"/>
    <x v="0"/>
  </r>
  <r>
    <x v="40"/>
    <n v="3"/>
    <n v="26"/>
    <n v="113"/>
    <s v="1116L-026-113"/>
    <n v="0"/>
    <s v="WT-03.3"/>
    <s v="Southeast"/>
    <n v="81.527600000000007"/>
    <n v="240"/>
    <s v="WT-03.3, CURVED, VISION, COPING, HEAVY, ISA-L, TOP LIGHTING"/>
    <s v="Curved"/>
    <s v="Vision"/>
    <s v="Infill 2"/>
    <n v="0.87450000000000006"/>
    <n v="0.9274"/>
    <n v="0.9375"/>
    <n v="3.6875"/>
    <n v="104"/>
    <n v="2.2000000000000002"/>
    <s v="GL-05B"/>
    <n v="30"/>
    <s v="TO-1116GLB05-30-7373"/>
    <m/>
    <n v="79.725700000000003"/>
    <n v="138"/>
    <n v="131.375"/>
    <n v="72.7358599826389"/>
    <n v="872.83031979166685"/>
    <s v="NOT RELEASED"/>
    <s v="NOT CHECKED"/>
    <x v="154"/>
    <x v="0"/>
  </r>
  <r>
    <x v="40"/>
    <n v="3"/>
    <n v="26"/>
    <n v="114"/>
    <s v="1116L-026-114"/>
    <n v="0"/>
    <s v="WT-02.1"/>
    <s v="Southeast"/>
    <n v="36"/>
    <n v="240"/>
    <s v="WT-02.1, REC., SBX-L, COPING, HEAVY, ISA-L"/>
    <s v="Rec."/>
    <s v="SBX-L"/>
    <s v="Infill 1"/>
    <n v="0.875"/>
    <n v="0.875"/>
    <n v="1.1875"/>
    <n v="0.9375"/>
    <n v="136"/>
    <s v="N/A"/>
    <s v="GL-07T"/>
    <n v="10"/>
    <s v="TO-1116GLT07-10-2423"/>
    <n v="34.25"/>
    <m/>
    <m/>
    <n v="101.875"/>
    <n v="24.230685763888889"/>
    <n v="290.76822916666669"/>
    <s v="NOT RELEASED"/>
    <s v="NOT CHECKED"/>
    <x v="123"/>
    <x v="0"/>
  </r>
  <r>
    <x v="40"/>
    <n v="3"/>
    <n v="26"/>
    <n v="114"/>
    <s v="1116L-026-114"/>
    <n v="0"/>
    <s v="WT-02.1"/>
    <s v="Southeast"/>
    <n v="36"/>
    <n v="240"/>
    <s v="WT-02.1, REC., SBX-L, COPING, HEAVY, ISA-L"/>
    <s v="Rec."/>
    <s v="SBX-L"/>
    <s v="Infill 2"/>
    <n v="0.875"/>
    <n v="0.875"/>
    <n v="0.9375"/>
    <n v="3.6875"/>
    <n v="104"/>
    <s v="N/A"/>
    <s v="GL-02Z"/>
    <n v="10"/>
    <s v="TO-1116GLZ02-10-3124"/>
    <n v="34.25"/>
    <m/>
    <m/>
    <n v="131.375"/>
    <n v="31.247178819444443"/>
    <n v="374.96614583333331"/>
    <s v="NOT RELEASED"/>
    <s v="NOT CHECKED"/>
    <x v="152"/>
    <x v="0"/>
  </r>
  <r>
    <x v="40"/>
    <n v="3"/>
    <n v="26"/>
    <n v="115"/>
    <s v="1116L-026-115"/>
    <n v="0"/>
    <s v="WT-01.1"/>
    <s v="South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115"/>
    <s v="1116L-026-115"/>
    <n v="0"/>
    <s v="WT-01.1"/>
    <s v="South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116"/>
    <s v="1116L-026-116"/>
    <n v="0"/>
    <s v="WT-02.1"/>
    <s v="South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16"/>
    <s v="1116L-026-116"/>
    <n v="0"/>
    <s v="WT-02.1"/>
    <s v="South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17"/>
    <s v="1116L-026-117"/>
    <n v="0"/>
    <s v="WT-01.1"/>
    <s v="South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117"/>
    <s v="1116L-026-117"/>
    <n v="0"/>
    <s v="WT-01.1"/>
    <s v="South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118"/>
    <s v="1116L-026-118"/>
    <n v="0"/>
    <s v="WT-02.1"/>
    <s v="South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18"/>
    <s v="1116L-026-118"/>
    <n v="0"/>
    <s v="WT-02.1"/>
    <s v="South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19"/>
    <s v="1116L-026-119"/>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19"/>
    <s v="1116L-026-119"/>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20"/>
    <s v="1116L-026-120"/>
    <n v="0"/>
    <s v="WT-02.1"/>
    <s v="Southea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120"/>
    <s v="1116L-026-120"/>
    <n v="0"/>
    <s v="WT-02.1"/>
    <s v="Southea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121"/>
    <s v="1116L-026-121"/>
    <n v="0"/>
    <s v="WT-01.2"/>
    <s v="South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21"/>
    <s v="1116L-026-121"/>
    <n v="0"/>
    <s v="WT-01.2"/>
    <s v="South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22"/>
    <s v="1116L-026-122"/>
    <n v="0"/>
    <s v="WT-02.1"/>
    <s v="South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22"/>
    <s v="1116L-026-122"/>
    <n v="0"/>
    <s v="WT-02.1"/>
    <s v="South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23"/>
    <s v="1116L-026-123"/>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23"/>
    <s v="1116L-026-123"/>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24"/>
    <s v="1116L-026-124"/>
    <n v="0"/>
    <s v="WT-02.1"/>
    <s v="South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24"/>
    <s v="1116L-026-124"/>
    <n v="0"/>
    <s v="WT-02.1"/>
    <s v="South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25"/>
    <s v="1116L-026-125"/>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25"/>
    <s v="1116L-026-125"/>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26"/>
    <s v="1116L-026-126"/>
    <n v="0"/>
    <s v="WT-02.1"/>
    <s v="South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26"/>
    <s v="1116L-026-126"/>
    <n v="0"/>
    <s v="WT-02.1"/>
    <s v="South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27"/>
    <s v="1116L-026-127"/>
    <n v="0"/>
    <s v="WT-01.2"/>
    <s v="South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27"/>
    <s v="1116L-026-127"/>
    <n v="0"/>
    <s v="WT-01.2"/>
    <s v="South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28"/>
    <s v="1116L-026-128"/>
    <n v="0"/>
    <s v="WT-02.1"/>
    <s v="South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28"/>
    <s v="1116L-026-128"/>
    <n v="0"/>
    <s v="WT-02.1"/>
    <s v="South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29"/>
    <s v="1116L-026-129"/>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29"/>
    <s v="1116L-026-129"/>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30"/>
    <s v="1116L-026-130"/>
    <n v="0"/>
    <s v="WT-02.1"/>
    <s v="Southea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130"/>
    <s v="1116L-026-130"/>
    <n v="0"/>
    <s v="WT-02.1"/>
    <s v="Southea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131"/>
    <s v="1116L-026-131"/>
    <n v="0"/>
    <s v="WT-01.1"/>
    <s v="Southeast"/>
    <n v="100"/>
    <n v="240"/>
    <s v="WT-01.1, REC., VISION, COPING, WWT-L, ACOUSTIC GL"/>
    <s v="Rec."/>
    <s v="Vision"/>
    <s v="Infill 1"/>
    <n v="1.375"/>
    <n v="0.875"/>
    <n v="1.1875"/>
    <n v="0.9375"/>
    <n v="136"/>
    <m/>
    <s v="GL-06Z"/>
    <n v="10"/>
    <s v="TO-1116GLZ06-10-6915"/>
    <n v="97.75"/>
    <m/>
    <m/>
    <n v="101.875"/>
    <n v="69.154730902777771"/>
    <n v="829.85677083333326"/>
    <s v="NOT RELEASED"/>
    <s v="NOT CHECKED"/>
    <x v="135"/>
    <x v="0"/>
  </r>
  <r>
    <x v="40"/>
    <n v="3"/>
    <n v="26"/>
    <n v="131"/>
    <s v="1116L-026-131"/>
    <n v="0"/>
    <s v="WT-01.1"/>
    <s v="Southeast"/>
    <n v="100"/>
    <n v="240"/>
    <s v="WT-01.1, REC., VISION, COPING, WWT-L, ACOUSTIC GL"/>
    <s v="Rec."/>
    <s v="Vision"/>
    <s v="Infill 2"/>
    <n v="1.375"/>
    <n v="0.875"/>
    <n v="0.9375"/>
    <n v="3.6875"/>
    <n v="104"/>
    <s v="N/A"/>
    <s v="GL-02Z"/>
    <n v="10"/>
    <s v="TO-1116GLZ02-10-8917"/>
    <n v="97.75"/>
    <m/>
    <m/>
    <n v="131.375"/>
    <n v="89.179904513888886"/>
    <n v="1070.1588541666665"/>
    <s v="NOT RELEASED"/>
    <s v="NOT CHECKED"/>
    <x v="156"/>
    <x v="0"/>
  </r>
  <r>
    <x v="40"/>
    <n v="3"/>
    <n v="26"/>
    <n v="132"/>
    <s v="1116L-026-132"/>
    <n v="0"/>
    <s v="WT-02.1"/>
    <s v="Southeast"/>
    <n v="36"/>
    <n v="240"/>
    <s v="WT-02.1, REC., SBX-R, COPING, WWT ADJ-R, ISA-R"/>
    <s v="Rec."/>
    <s v="SBX-R"/>
    <s v="Infill 1"/>
    <n v="0.875"/>
    <n v="0.875"/>
    <n v="1.1875"/>
    <n v="0.9375"/>
    <n v="136"/>
    <s v="N/A"/>
    <s v="GL-07T"/>
    <n v="10"/>
    <s v="TO-1116GLT07-10-2423"/>
    <n v="34.25"/>
    <m/>
    <m/>
    <n v="101.875"/>
    <n v="24.230685763888889"/>
    <n v="290.76822916666669"/>
    <s v="NOT RELEASED"/>
    <s v="NOT CHECKED"/>
    <x v="123"/>
    <x v="0"/>
  </r>
  <r>
    <x v="40"/>
    <n v="3"/>
    <n v="26"/>
    <n v="132"/>
    <s v="1116L-026-132"/>
    <n v="0"/>
    <s v="WT-02.1"/>
    <s v="Southeast"/>
    <n v="36"/>
    <n v="240"/>
    <s v="WT-02.1, REC., SBX-R, COPING, WWT ADJ-R, ISA-R"/>
    <s v="Rec."/>
    <s v="SBX-R"/>
    <s v="Infill 2"/>
    <n v="0.875"/>
    <n v="0.875"/>
    <n v="0.9375"/>
    <n v="3.6875"/>
    <n v="104"/>
    <s v="N/A"/>
    <s v="GL-02Z"/>
    <n v="10"/>
    <s v="TO-1116GLZ02-10-3124"/>
    <n v="34.25"/>
    <m/>
    <m/>
    <n v="131.375"/>
    <n v="31.247178819444443"/>
    <n v="374.96614583333331"/>
    <s v="NOT RELEASED"/>
    <s v="NOT CHECKED"/>
    <x v="152"/>
    <x v="0"/>
  </r>
  <r>
    <x v="40"/>
    <n v="3"/>
    <n v="26"/>
    <n v="133"/>
    <s v="1116L-026-133"/>
    <n v="0"/>
    <s v="WT-01.2"/>
    <s v="Southeast"/>
    <n v="100"/>
    <n v="240"/>
    <s v="WT-01.2, REC., SBX, COPING, WWT-L, TYP."/>
    <s v="Rec."/>
    <s v="SBX"/>
    <s v="Infill 1"/>
    <n v="1.375"/>
    <n v="0.875"/>
    <n v="1.1875"/>
    <n v="0.9375"/>
    <n v="136"/>
    <s v="N/A"/>
    <s v="GL-01T"/>
    <n v="10"/>
    <s v="TO-1116GLT01-10-6915"/>
    <n v="97.75"/>
    <m/>
    <m/>
    <n v="101.875"/>
    <n v="69.154730902777771"/>
    <n v="829.85677083333326"/>
    <s v="NOT RELEASED"/>
    <s v="NOT CHECKED"/>
    <x v="134"/>
    <x v="0"/>
  </r>
  <r>
    <x v="40"/>
    <n v="3"/>
    <n v="26"/>
    <n v="133"/>
    <s v="1116L-026-133"/>
    <n v="0"/>
    <s v="WT-01.2"/>
    <s v="Southeast"/>
    <n v="100"/>
    <n v="240"/>
    <s v="WT-01.2, REC., SBX, COPING, WWT-L, TYP."/>
    <s v="Rec."/>
    <s v="SBX"/>
    <s v="Infill 2"/>
    <n v="1.375"/>
    <n v="0.875"/>
    <n v="0.9375"/>
    <n v="3.6875"/>
    <n v="104"/>
    <s v="N/A"/>
    <s v="GL-02Z"/>
    <n v="10"/>
    <s v="TO-1116GLZ02-10-8917"/>
    <n v="97.75"/>
    <m/>
    <m/>
    <n v="131.375"/>
    <n v="89.179904513888886"/>
    <n v="1070.1588541666665"/>
    <s v="NOT RELEASED"/>
    <s v="NOT CHECKED"/>
    <x v="156"/>
    <x v="0"/>
  </r>
  <r>
    <x v="40"/>
    <n v="3"/>
    <n v="26"/>
    <n v="134"/>
    <s v="1116L-026-134"/>
    <n v="0"/>
    <s v="WT-02.1"/>
    <s v="Southeast"/>
    <n v="36"/>
    <n v="240"/>
    <s v="WT-02.1, REC., SBX-L, COPING, WWT ADJ-R, ISA-L"/>
    <s v="Rec."/>
    <s v="SBX-L"/>
    <s v="Infill 1"/>
    <n v="0.875"/>
    <n v="0.875"/>
    <n v="1.1875"/>
    <n v="0.9375"/>
    <n v="136"/>
    <s v="N/A"/>
    <s v="GL-07T"/>
    <n v="10"/>
    <s v="TO-1116GLT07-10-2423"/>
    <n v="34.25"/>
    <m/>
    <m/>
    <n v="101.875"/>
    <n v="24.230685763888889"/>
    <n v="290.76822916666669"/>
    <s v="NOT RELEASED"/>
    <s v="NOT CHECKED"/>
    <x v="123"/>
    <x v="0"/>
  </r>
  <r>
    <x v="40"/>
    <n v="3"/>
    <n v="26"/>
    <n v="134"/>
    <s v="1116L-026-134"/>
    <n v="0"/>
    <s v="WT-02.1"/>
    <s v="Southeast"/>
    <n v="36"/>
    <n v="240"/>
    <s v="WT-02.1, REC., SBX-L, COPING, WWT ADJ-R, ISA-L"/>
    <s v="Rec."/>
    <s v="SBX-L"/>
    <s v="Infill 2"/>
    <n v="0.875"/>
    <n v="0.875"/>
    <n v="0.9375"/>
    <n v="3.6875"/>
    <n v="104"/>
    <s v="N/A"/>
    <s v="GL-02Z"/>
    <n v="10"/>
    <s v="TO-1116GLZ02-10-3124"/>
    <n v="34.25"/>
    <m/>
    <m/>
    <n v="131.375"/>
    <n v="31.247178819444443"/>
    <n v="374.96614583333331"/>
    <s v="NOT RELEASED"/>
    <s v="NOT CHECKED"/>
    <x v="152"/>
    <x v="0"/>
  </r>
  <r>
    <x v="40"/>
    <n v="3"/>
    <n v="26"/>
    <n v="135"/>
    <s v="1116L-026-135"/>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35"/>
    <s v="1116L-026-135"/>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36"/>
    <s v="1116L-026-136"/>
    <n v="0"/>
    <s v="WT-02.1"/>
    <s v="South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36"/>
    <s v="1116L-026-136"/>
    <n v="0"/>
    <s v="WT-02.1"/>
    <s v="South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37"/>
    <s v="1116L-026-137"/>
    <n v="0"/>
    <s v="WT-01.1"/>
    <s v="South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137"/>
    <s v="1116L-026-137"/>
    <n v="0"/>
    <s v="WT-01.1"/>
    <s v="South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138"/>
    <s v="1116L-026-138"/>
    <n v="0"/>
    <s v="WT-02.1"/>
    <s v="Southea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138"/>
    <s v="1116L-026-138"/>
    <n v="0"/>
    <s v="WT-02.1"/>
    <s v="Southea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139"/>
    <s v="1116L-026-139"/>
    <n v="0"/>
    <s v="WT-01.1"/>
    <s v="Southeast"/>
    <n v="92.0625"/>
    <n v="240"/>
    <s v="WT-01.1, REC., VISION, COPING, HEAVY, ISA-R"/>
    <s v="Rec."/>
    <s v="Vision"/>
    <s v="Infill 1"/>
    <n v="0.93620000000000003"/>
    <n v="0.875"/>
    <n v="1.1875"/>
    <n v="0.9375"/>
    <n v="136"/>
    <s v="N/A"/>
    <s v="GL-01Z"/>
    <n v="10"/>
    <s v="TO-1116GLZ01-10-6484"/>
    <n v="90.251300000000001"/>
    <m/>
    <m/>
    <n v="101.875"/>
    <n v="63.849661024305561"/>
    <n v="766.19593229166674"/>
    <s v="NOT RELEASED"/>
    <s v="NOT CHECKED"/>
    <x v="136"/>
    <x v="0"/>
  </r>
  <r>
    <x v="40"/>
    <n v="3"/>
    <n v="26"/>
    <n v="139"/>
    <s v="1116L-026-139"/>
    <n v="0"/>
    <s v="WT-01.1"/>
    <s v="Southeast"/>
    <n v="92.0625"/>
    <n v="240"/>
    <s v="WT-01.1, REC., VISION, COPING, HEAVY, ISA-R"/>
    <s v="Rec."/>
    <s v="Vision"/>
    <s v="Infill 2"/>
    <n v="0.93620000000000003"/>
    <n v="0.875"/>
    <n v="0.9375"/>
    <n v="3.6875"/>
    <n v="104"/>
    <s v="N/A"/>
    <s v="GL-02Z"/>
    <n v="10"/>
    <s v="TO-1116GLZ02-10-8233"/>
    <n v="90.251300000000001"/>
    <m/>
    <m/>
    <n v="131.375"/>
    <n v="82.338642621527768"/>
    <n v="988.06371145833327"/>
    <s v="NOT RELEASED"/>
    <s v="NOT CHECKED"/>
    <x v="157"/>
    <x v="0"/>
  </r>
  <r>
    <x v="40"/>
    <n v="3"/>
    <n v="26"/>
    <n v="140"/>
    <s v="1116L-026-140"/>
    <n v="0"/>
    <s v="WT-03.5"/>
    <s v="Southeast"/>
    <n v="36.093000000000004"/>
    <n v="240"/>
    <s v="WT-03.5, CURVED, SBX-R, HEAVY, HEAVY, ISA-R"/>
    <s v="Curved"/>
    <s v="SBX-R"/>
    <s v="Infill 1"/>
    <n v="0.83699999999999997"/>
    <n v="1.0375000000000001"/>
    <n v="1.1875"/>
    <n v="0.9375"/>
    <n v="136"/>
    <s v="N/A"/>
    <s v="GL-09T"/>
    <n v="30"/>
    <s v="TO-1116GLT09-30-2420"/>
    <m/>
    <n v="34.218500000000006"/>
    <n v="138"/>
    <n v="101.875"/>
    <n v="24.208400607638893"/>
    <n v="290.50080729166672"/>
    <s v="NOT RELEASED"/>
    <s v="NOT CHECKED"/>
    <x v="128"/>
    <x v="0"/>
  </r>
  <r>
    <x v="40"/>
    <n v="3"/>
    <n v="26"/>
    <n v="140"/>
    <s v="1116L-026-140"/>
    <n v="0"/>
    <s v="WT-03.5"/>
    <s v="Southeast"/>
    <n v="36.093000000000004"/>
    <n v="240"/>
    <s v="WT-03.5, CURVED, SBX-R, HEAVY, HEAVY, ISA-R"/>
    <s v="Curved"/>
    <s v="SBX-R"/>
    <s v="Infill 2"/>
    <n v="0.83699999999999997"/>
    <n v="1.0375000000000001"/>
    <n v="0.9375"/>
    <n v="1.1875"/>
    <n v="104"/>
    <m/>
    <s v="GL-05D"/>
    <n v="30"/>
    <s v="TO-1116GLD05-30-3281"/>
    <m/>
    <n v="34.218500000000006"/>
    <n v="138"/>
    <n v="133.875"/>
    <n v="31.812511718750006"/>
    <n v="381.75014062500009"/>
    <s v="NOT RELEASED"/>
    <s v="NOT CHECKED"/>
    <x v="160"/>
    <x v="0"/>
  </r>
  <r>
    <x v="40"/>
    <n v="3"/>
    <n v="26"/>
    <n v="141"/>
    <s v="1116L-026-141"/>
    <n v="0"/>
    <s v="WT-01.1"/>
    <s v="South"/>
    <n v="100"/>
    <n v="240"/>
    <s v="WT-01.1, REC., VISION, HEAVY, HEAVY, ISA-R, ACOUSTIC GL"/>
    <s v="Rec."/>
    <s v="Vision"/>
    <s v="Infill 1"/>
    <n v="0.875"/>
    <n v="0.875"/>
    <n v="1.1875"/>
    <n v="0.9375"/>
    <n v="136"/>
    <m/>
    <s v="GL-06Z"/>
    <n v="10"/>
    <s v="TO-1116GLZ06-10-7050"/>
    <n v="98.25"/>
    <m/>
    <m/>
    <n v="101.875"/>
    <n v="69.508463541666671"/>
    <n v="834.1015625"/>
    <s v="NOT RELEASED"/>
    <s v="NOT CHECKED"/>
    <x v="132"/>
    <x v="0"/>
  </r>
  <r>
    <x v="40"/>
    <n v="3"/>
    <n v="26"/>
    <n v="141"/>
    <s v="1116L-026-141"/>
    <n v="0"/>
    <s v="WT-01.1"/>
    <s v="South"/>
    <n v="100"/>
    <n v="240"/>
    <s v="WT-01.1, REC., VISION, HEAVY, HEAVY, ISA-R, ACOUSTIC GL"/>
    <s v="Rec."/>
    <s v="Vision"/>
    <s v="Infill 2"/>
    <n v="0.875"/>
    <n v="0.875"/>
    <n v="0.9375"/>
    <n v="1.1875"/>
    <n v="104"/>
    <s v="N/A"/>
    <s v="GL-02Z"/>
    <n v="10"/>
    <s v="TO-1116GLZ02-10-9134"/>
    <n v="98.25"/>
    <m/>
    <m/>
    <n v="133.875"/>
    <n v="91.341796875"/>
    <n v="1096.1015625"/>
    <s v="NOT RELEASED"/>
    <s v="NOT CHECKED"/>
    <x v="161"/>
    <x v="0"/>
  </r>
  <r>
    <x v="40"/>
    <n v="3"/>
    <n v="26"/>
    <n v="142"/>
    <s v="1116L-026-142"/>
    <n v="0"/>
    <s v="WT-02.1"/>
    <s v="South"/>
    <n v="36"/>
    <n v="240"/>
    <s v="WT-02.1, REC., SBX-L, HEAVY, HEAVY"/>
    <s v="Rec."/>
    <s v="SBX-L"/>
    <s v="Infill 1"/>
    <n v="0.875"/>
    <n v="0.875"/>
    <n v="1.1875"/>
    <n v="0.9375"/>
    <n v="136"/>
    <s v="N/A"/>
    <s v="GL-07T"/>
    <n v="10"/>
    <s v="TO-1116GLT07-10-2423"/>
    <n v="34.25"/>
    <m/>
    <m/>
    <n v="101.875"/>
    <n v="24.230685763888889"/>
    <n v="290.76822916666669"/>
    <s v="NOT RELEASED"/>
    <s v="NOT CHECKED"/>
    <x v="123"/>
    <x v="0"/>
  </r>
  <r>
    <x v="40"/>
    <n v="3"/>
    <n v="26"/>
    <n v="142"/>
    <s v="1116L-026-142"/>
    <n v="0"/>
    <s v="WT-02.1"/>
    <s v="South"/>
    <n v="36"/>
    <n v="240"/>
    <s v="WT-02.1, REC., SBX-L, HEAVY, HEAVY"/>
    <s v="Rec."/>
    <s v="SBX-L"/>
    <s v="Infill 2"/>
    <n v="0.875"/>
    <n v="0.875"/>
    <n v="0.9375"/>
    <n v="1.1875"/>
    <n v="104"/>
    <s v="N/A"/>
    <s v="GL-02Z"/>
    <n v="10"/>
    <s v="TO-1116GLZ02-10-3284"/>
    <n v="34.25"/>
    <m/>
    <m/>
    <n v="133.875"/>
    <n v="31.841796875"/>
    <n v="382.1015625"/>
    <s v="NOT RELEASED"/>
    <s v="NOT CHECKED"/>
    <x v="162"/>
    <x v="0"/>
  </r>
  <r>
    <x v="40"/>
    <n v="3"/>
    <n v="26"/>
    <n v="143"/>
    <s v="1116L-026-143"/>
    <n v="0"/>
    <s v="WT-01.2"/>
    <s v="South"/>
    <n v="100"/>
    <n v="240"/>
    <s v="WT-01.2, REC., SBX, HEAVY, HEAVY, ISA-R"/>
    <s v="Rec."/>
    <s v="SBX"/>
    <s v="Infill 1"/>
    <n v="0.875"/>
    <n v="0.875"/>
    <n v="1.1875"/>
    <n v="0.9375"/>
    <n v="136"/>
    <s v="N/A"/>
    <s v="GL-01T"/>
    <n v="10"/>
    <s v="TO-1116GLT01-10-7050"/>
    <n v="98.25"/>
    <m/>
    <m/>
    <n v="101.875"/>
    <n v="69.508463541666671"/>
    <n v="834.1015625"/>
    <s v="NOT RELEASED"/>
    <s v="NOT CHECKED"/>
    <x v="129"/>
    <x v="0"/>
  </r>
  <r>
    <x v="40"/>
    <n v="3"/>
    <n v="26"/>
    <n v="143"/>
    <s v="1116L-026-143"/>
    <n v="0"/>
    <s v="WT-01.2"/>
    <s v="South"/>
    <n v="100"/>
    <n v="240"/>
    <s v="WT-01.2, REC., SBX, HEAVY, HEAVY, ISA-R"/>
    <s v="Rec."/>
    <s v="SBX"/>
    <s v="Infill 2"/>
    <n v="0.875"/>
    <n v="0.875"/>
    <n v="0.9375"/>
    <n v="1.1875"/>
    <n v="104"/>
    <s v="N/A"/>
    <s v="GL-02Z"/>
    <n v="10"/>
    <s v="TO-1116GLZ02-10-9134"/>
    <n v="98.25"/>
    <m/>
    <m/>
    <n v="133.875"/>
    <n v="91.341796875"/>
    <n v="1096.1015625"/>
    <s v="NOT RELEASED"/>
    <s v="NOT CHECKED"/>
    <x v="161"/>
    <x v="0"/>
  </r>
  <r>
    <x v="40"/>
    <n v="3"/>
    <n v="26"/>
    <n v="144"/>
    <s v="1116L-026-144"/>
    <n v="0"/>
    <s v="WT-02.1"/>
    <s v="South"/>
    <n v="36"/>
    <n v="240"/>
    <s v="WT-02.1, REC., SBX-R, HEAVY, HEAVY"/>
    <s v="Rec."/>
    <s v="SBX-R"/>
    <s v="Infill 1"/>
    <n v="0.875"/>
    <n v="0.875"/>
    <n v="1.1875"/>
    <n v="0.9375"/>
    <n v="136"/>
    <s v="N/A"/>
    <s v="GL-07T"/>
    <n v="10"/>
    <s v="TO-1116GLT07-10-2423"/>
    <n v="34.25"/>
    <m/>
    <m/>
    <n v="101.875"/>
    <n v="24.230685763888889"/>
    <n v="290.76822916666669"/>
    <s v="NOT RELEASED"/>
    <s v="NOT CHECKED"/>
    <x v="123"/>
    <x v="0"/>
  </r>
  <r>
    <x v="40"/>
    <n v="3"/>
    <n v="26"/>
    <n v="144"/>
    <s v="1116L-026-144"/>
    <n v="0"/>
    <s v="WT-02.1"/>
    <s v="South"/>
    <n v="36"/>
    <n v="240"/>
    <s v="WT-02.1, REC., SBX-R, HEAVY, HEAVY"/>
    <s v="Rec."/>
    <s v="SBX-R"/>
    <s v="Infill 2"/>
    <n v="0.875"/>
    <n v="0.875"/>
    <n v="0.9375"/>
    <n v="1.1875"/>
    <n v="104"/>
    <s v="N/A"/>
    <s v="GL-02Z"/>
    <n v="10"/>
    <s v="TO-1116GLZ02-10-3284"/>
    <n v="34.25"/>
    <m/>
    <m/>
    <n v="133.875"/>
    <n v="31.841796875"/>
    <n v="382.1015625"/>
    <s v="NOT RELEASED"/>
    <s v="NOT CHECKED"/>
    <x v="162"/>
    <x v="0"/>
  </r>
  <r>
    <x v="40"/>
    <n v="3"/>
    <n v="26"/>
    <n v="145"/>
    <s v="1116L-026-145"/>
    <n v="0"/>
    <s v="WT-01.1"/>
    <s v="South"/>
    <n v="100"/>
    <n v="240"/>
    <s v="WT-01.1, REC., VISION, HEAVY, HEAVY, ACOUSTIC GL"/>
    <s v="Rec."/>
    <s v="Vision"/>
    <s v="Infill 1"/>
    <n v="0.875"/>
    <n v="0.875"/>
    <n v="1.1875"/>
    <n v="0.9375"/>
    <n v="136"/>
    <m/>
    <s v="GL-06Z"/>
    <n v="10"/>
    <s v="TO-1116GLZ06-10-7050"/>
    <n v="98.25"/>
    <m/>
    <m/>
    <n v="101.875"/>
    <n v="69.508463541666671"/>
    <n v="834.1015625"/>
    <s v="NOT RELEASED"/>
    <s v="NOT CHECKED"/>
    <x v="132"/>
    <x v="0"/>
  </r>
  <r>
    <x v="40"/>
    <n v="3"/>
    <n v="26"/>
    <n v="145"/>
    <s v="1116L-026-145"/>
    <n v="0"/>
    <s v="WT-01.1"/>
    <s v="South"/>
    <n v="100"/>
    <n v="240"/>
    <s v="WT-01.1, REC., VISION, HEAVY, HEAVY, ACOUSTIC GL"/>
    <s v="Rec."/>
    <s v="Vision"/>
    <s v="Infill 2"/>
    <n v="0.875"/>
    <n v="0.875"/>
    <n v="0.9375"/>
    <n v="1.1875"/>
    <n v="104"/>
    <s v="N/A"/>
    <s v="GL-02Z"/>
    <n v="10"/>
    <s v="TO-1116GLZ02-10-9134"/>
    <n v="98.25"/>
    <m/>
    <m/>
    <n v="133.875"/>
    <n v="91.341796875"/>
    <n v="1096.1015625"/>
    <s v="NOT RELEASED"/>
    <s v="NOT CHECKED"/>
    <x v="161"/>
    <x v="0"/>
  </r>
  <r>
    <x v="40"/>
    <n v="3"/>
    <n v="26"/>
    <n v="146"/>
    <s v="1116L-026-146"/>
    <n v="0"/>
    <s v="WT-02.1"/>
    <s v="South"/>
    <n v="36"/>
    <n v="240"/>
    <s v="WT-02.1, REC., SBX-L, HEAVY, HEAVY, ISA-R"/>
    <s v="Rec."/>
    <s v="SBX-L"/>
    <s v="Infill 1"/>
    <n v="0.875"/>
    <n v="0.875"/>
    <n v="1.1875"/>
    <n v="0.9375"/>
    <n v="136"/>
    <s v="N/A"/>
    <s v="GL-07T"/>
    <n v="10"/>
    <s v="TO-1116GLT07-10-2423"/>
    <n v="34.25"/>
    <m/>
    <m/>
    <n v="101.875"/>
    <n v="24.230685763888889"/>
    <n v="290.76822916666669"/>
    <s v="NOT RELEASED"/>
    <s v="NOT CHECKED"/>
    <x v="123"/>
    <x v="0"/>
  </r>
  <r>
    <x v="40"/>
    <n v="3"/>
    <n v="26"/>
    <n v="146"/>
    <s v="1116L-026-146"/>
    <n v="0"/>
    <s v="WT-02.1"/>
    <s v="South"/>
    <n v="36"/>
    <n v="240"/>
    <s v="WT-02.1, REC., SBX-L, HEAVY, HEAVY, ISA-R"/>
    <s v="Rec."/>
    <s v="SBX-L"/>
    <s v="Infill 2"/>
    <n v="0.875"/>
    <n v="0.875"/>
    <n v="0.9375"/>
    <n v="1.1875"/>
    <n v="104"/>
    <s v="N/A"/>
    <s v="GL-02Z"/>
    <n v="10"/>
    <s v="TO-1116GLZ02-10-3284"/>
    <n v="34.25"/>
    <m/>
    <m/>
    <n v="133.875"/>
    <n v="31.841796875"/>
    <n v="382.1015625"/>
    <s v="NOT RELEASED"/>
    <s v="NOT CHECKED"/>
    <x v="162"/>
    <x v="0"/>
  </r>
  <r>
    <x v="40"/>
    <n v="3"/>
    <n v="26"/>
    <n v="147"/>
    <s v="1116L-026-147"/>
    <n v="0"/>
    <s v="WT-01.1"/>
    <s v="South"/>
    <n v="100"/>
    <n v="240"/>
    <s v="WT-01.1, REC., VISION, HEAVY, HEAVY, ACOUSTIC GL"/>
    <s v="Rec."/>
    <s v="Vision"/>
    <s v="Infill 1"/>
    <n v="0.875"/>
    <n v="0.875"/>
    <n v="1.1875"/>
    <n v="0.9375"/>
    <n v="136"/>
    <m/>
    <s v="GL-06Z"/>
    <n v="10"/>
    <s v="TO-1116GLZ06-10-7050"/>
    <n v="98.25"/>
    <m/>
    <m/>
    <n v="101.875"/>
    <n v="69.508463541666671"/>
    <n v="834.1015625"/>
    <s v="NOT RELEASED"/>
    <s v="NOT CHECKED"/>
    <x v="132"/>
    <x v="0"/>
  </r>
  <r>
    <x v="40"/>
    <n v="3"/>
    <n v="26"/>
    <n v="147"/>
    <s v="1116L-026-147"/>
    <n v="0"/>
    <s v="WT-01.1"/>
    <s v="South"/>
    <n v="100"/>
    <n v="240"/>
    <s v="WT-01.1, REC., VISION, HEAVY, HEAVY, ACOUSTIC GL"/>
    <s v="Rec."/>
    <s v="Vision"/>
    <s v="Infill 2"/>
    <n v="0.875"/>
    <n v="0.875"/>
    <n v="0.9375"/>
    <n v="1.1875"/>
    <n v="104"/>
    <s v="N/A"/>
    <s v="GL-02Z"/>
    <n v="10"/>
    <s v="TO-1116GLZ02-10-9134"/>
    <n v="98.25"/>
    <m/>
    <m/>
    <n v="133.875"/>
    <n v="91.341796875"/>
    <n v="1096.1015625"/>
    <s v="NOT RELEASED"/>
    <s v="NOT CHECKED"/>
    <x v="161"/>
    <x v="0"/>
  </r>
  <r>
    <x v="40"/>
    <n v="3"/>
    <n v="26"/>
    <n v="148"/>
    <s v="1116L-026-148"/>
    <n v="0"/>
    <s v="WT-02.1"/>
    <s v="South"/>
    <n v="36"/>
    <n v="240"/>
    <s v="WT-02.1, REC., SBX-R, HEAVY, HEAVY, ISA-R"/>
    <s v="Rec."/>
    <s v="SBX-R"/>
    <s v="Infill 1"/>
    <n v="0.875"/>
    <n v="0.875"/>
    <n v="1.1875"/>
    <n v="0.9375"/>
    <n v="136"/>
    <s v="N/A"/>
    <s v="GL-07T"/>
    <n v="10"/>
    <s v="TO-1116GLT07-10-2423"/>
    <n v="34.25"/>
    <m/>
    <m/>
    <n v="101.875"/>
    <n v="24.230685763888889"/>
    <n v="290.76822916666669"/>
    <s v="NOT RELEASED"/>
    <s v="NOT CHECKED"/>
    <x v="123"/>
    <x v="0"/>
  </r>
  <r>
    <x v="40"/>
    <n v="3"/>
    <n v="26"/>
    <n v="148"/>
    <s v="1116L-026-148"/>
    <n v="0"/>
    <s v="WT-02.1"/>
    <s v="South"/>
    <n v="36"/>
    <n v="240"/>
    <s v="WT-02.1, REC., SBX-R, HEAVY, HEAVY, ISA-R"/>
    <s v="Rec."/>
    <s v="SBX-R"/>
    <s v="Infill 2"/>
    <n v="0.875"/>
    <n v="0.875"/>
    <n v="0.9375"/>
    <n v="1.1875"/>
    <n v="104"/>
    <s v="N/A"/>
    <s v="GL-02Z"/>
    <n v="10"/>
    <s v="TO-1116GLZ02-10-3284"/>
    <n v="34.25"/>
    <m/>
    <m/>
    <n v="133.875"/>
    <n v="31.841796875"/>
    <n v="382.1015625"/>
    <s v="NOT RELEASED"/>
    <s v="NOT CHECKED"/>
    <x v="162"/>
    <x v="0"/>
  </r>
  <r>
    <x v="40"/>
    <n v="3"/>
    <n v="26"/>
    <n v="149"/>
    <s v="1116L-026-149"/>
    <n v="0"/>
    <s v="WT-01.2"/>
    <s v="South"/>
    <n v="100"/>
    <n v="240"/>
    <s v="WT-01.2, REC., SBX, HEAVY, HEAVY"/>
    <s v="Rec."/>
    <s v="SBX"/>
    <s v="Infill 1"/>
    <n v="0.875"/>
    <n v="0.875"/>
    <n v="1.1875"/>
    <n v="0.9375"/>
    <n v="136"/>
    <s v="N/A"/>
    <s v="GL-01T"/>
    <n v="10"/>
    <s v="TO-1116GLT01-10-7050"/>
    <n v="98.25"/>
    <m/>
    <m/>
    <n v="101.875"/>
    <n v="69.508463541666671"/>
    <n v="834.1015625"/>
    <s v="NOT RELEASED"/>
    <s v="NOT CHECKED"/>
    <x v="129"/>
    <x v="0"/>
  </r>
  <r>
    <x v="40"/>
    <n v="3"/>
    <n v="26"/>
    <n v="149"/>
    <s v="1116L-026-149"/>
    <n v="0"/>
    <s v="WT-01.2"/>
    <s v="South"/>
    <n v="100"/>
    <n v="240"/>
    <s v="WT-01.2, REC., SBX, HEAVY, HEAVY"/>
    <s v="Rec."/>
    <s v="SBX"/>
    <s v="Infill 2"/>
    <n v="0.875"/>
    <n v="0.875"/>
    <n v="0.9375"/>
    <n v="1.1875"/>
    <n v="104"/>
    <s v="N/A"/>
    <s v="GL-02Z"/>
    <n v="10"/>
    <s v="TO-1116GLZ02-10-9134"/>
    <n v="98.25"/>
    <m/>
    <m/>
    <n v="133.875"/>
    <n v="91.341796875"/>
    <n v="1096.1015625"/>
    <s v="NOT RELEASED"/>
    <s v="NOT CHECKED"/>
    <x v="161"/>
    <x v="0"/>
  </r>
  <r>
    <x v="40"/>
    <n v="3"/>
    <n v="26"/>
    <n v="150"/>
    <s v="1116L-026-150"/>
    <n v="0"/>
    <s v="WT-02.1"/>
    <s v="South"/>
    <n v="36"/>
    <n v="240"/>
    <s v="WT-02.1, REC., SBX-L, HEAVY, HEAVY"/>
    <s v="Rec."/>
    <s v="SBX-L"/>
    <s v="Infill 1"/>
    <n v="0.875"/>
    <n v="0.875"/>
    <n v="1.1875"/>
    <n v="0.9375"/>
    <n v="136"/>
    <s v="N/A"/>
    <s v="GL-07T"/>
    <n v="10"/>
    <s v="TO-1116GLT07-10-2423"/>
    <n v="34.25"/>
    <m/>
    <m/>
    <n v="101.875"/>
    <n v="24.230685763888889"/>
    <n v="290.76822916666669"/>
    <s v="NOT RELEASED"/>
    <s v="NOT CHECKED"/>
    <x v="123"/>
    <x v="0"/>
  </r>
  <r>
    <x v="40"/>
    <n v="3"/>
    <n v="26"/>
    <n v="150"/>
    <s v="1116L-026-150"/>
    <n v="0"/>
    <s v="WT-02.1"/>
    <s v="South"/>
    <n v="36"/>
    <n v="240"/>
    <s v="WT-02.1, REC., SBX-L, HEAVY, HEAVY"/>
    <s v="Rec."/>
    <s v="SBX-L"/>
    <s v="Infill 2"/>
    <n v="0.875"/>
    <n v="0.875"/>
    <n v="0.9375"/>
    <n v="1.1875"/>
    <n v="104"/>
    <s v="N/A"/>
    <s v="GL-02Z"/>
    <n v="10"/>
    <s v="TO-1116GLZ02-10-3284"/>
    <n v="34.25"/>
    <m/>
    <m/>
    <n v="133.875"/>
    <n v="31.841796875"/>
    <n v="382.1015625"/>
    <s v="NOT RELEASED"/>
    <s v="NOT CHECKED"/>
    <x v="162"/>
    <x v="0"/>
  </r>
  <r>
    <x v="40"/>
    <n v="3"/>
    <n v="26"/>
    <n v="151"/>
    <s v="1116L-026-151"/>
    <n v="0"/>
    <s v="WT-01.1"/>
    <s v="South"/>
    <n v="100"/>
    <n v="240"/>
    <s v="WT-01.1, REC., VISION, HEAVY, HEAVY, ISA-R, ACOUSTIC GL"/>
    <s v="Rec."/>
    <s v="Vision"/>
    <s v="Infill 1"/>
    <n v="0.875"/>
    <n v="0.875"/>
    <n v="1.1875"/>
    <n v="0.9375"/>
    <n v="136"/>
    <m/>
    <s v="GL-06Z"/>
    <n v="10"/>
    <s v="TO-1116GLZ06-10-7050"/>
    <n v="98.25"/>
    <m/>
    <m/>
    <n v="101.875"/>
    <n v="69.508463541666671"/>
    <n v="834.1015625"/>
    <s v="NOT RELEASED"/>
    <s v="NOT CHECKED"/>
    <x v="132"/>
    <x v="0"/>
  </r>
  <r>
    <x v="40"/>
    <n v="3"/>
    <n v="26"/>
    <n v="151"/>
    <s v="1116L-026-151"/>
    <n v="0"/>
    <s v="WT-01.1"/>
    <s v="South"/>
    <n v="100"/>
    <n v="240"/>
    <s v="WT-01.1, REC., VISION, HEAVY, HEAVY, ISA-R, ACOUSTIC GL"/>
    <s v="Rec."/>
    <s v="Vision"/>
    <s v="Infill 2"/>
    <n v="0.875"/>
    <n v="0.875"/>
    <n v="0.9375"/>
    <n v="1.1875"/>
    <n v="104"/>
    <s v="N/A"/>
    <s v="GL-02Z"/>
    <n v="10"/>
    <s v="TO-1116GLZ02-10-9134"/>
    <n v="98.25"/>
    <m/>
    <m/>
    <n v="133.875"/>
    <n v="91.341796875"/>
    <n v="1096.1015625"/>
    <s v="NOT RELEASED"/>
    <s v="NOT CHECKED"/>
    <x v="161"/>
    <x v="0"/>
  </r>
  <r>
    <x v="40"/>
    <n v="3"/>
    <n v="26"/>
    <n v="152"/>
    <s v="1116L-026-152"/>
    <n v="0"/>
    <s v="WT-02.1"/>
    <s v="South"/>
    <n v="36"/>
    <n v="240"/>
    <s v="WT-02.1, REC., SBX-R, HEAVY, HEAVY"/>
    <s v="Rec."/>
    <s v="SBX-R"/>
    <s v="Infill 1"/>
    <n v="0.875"/>
    <n v="0.875"/>
    <n v="1.1875"/>
    <n v="0.9375"/>
    <n v="136"/>
    <s v="N/A"/>
    <s v="GL-07T"/>
    <n v="10"/>
    <s v="TO-1116GLT07-10-2423"/>
    <n v="34.25"/>
    <m/>
    <m/>
    <n v="101.875"/>
    <n v="24.230685763888889"/>
    <n v="290.76822916666669"/>
    <s v="NOT RELEASED"/>
    <s v="NOT CHECKED"/>
    <x v="123"/>
    <x v="0"/>
  </r>
  <r>
    <x v="40"/>
    <n v="3"/>
    <n v="26"/>
    <n v="152"/>
    <s v="1116L-026-152"/>
    <n v="0"/>
    <s v="WT-02.1"/>
    <s v="South"/>
    <n v="36"/>
    <n v="240"/>
    <s v="WT-02.1, REC., SBX-R, HEAVY, HEAVY"/>
    <s v="Rec."/>
    <s v="SBX-R"/>
    <s v="Infill 2"/>
    <n v="0.875"/>
    <n v="0.875"/>
    <n v="0.9375"/>
    <n v="1.1875"/>
    <n v="104"/>
    <s v="N/A"/>
    <s v="GL-02Z"/>
    <n v="10"/>
    <s v="TO-1116GLZ02-10-3284"/>
    <n v="34.25"/>
    <m/>
    <m/>
    <n v="133.875"/>
    <n v="31.841796875"/>
    <n v="382.1015625"/>
    <s v="NOT RELEASED"/>
    <s v="NOT CHECKED"/>
    <x v="162"/>
    <x v="0"/>
  </r>
  <r>
    <x v="40"/>
    <n v="3"/>
    <n v="26"/>
    <n v="153"/>
    <s v="1116L-026-153"/>
    <n v="0"/>
    <s v="WT-01.1"/>
    <s v="South"/>
    <n v="100"/>
    <n v="240"/>
    <s v="WT-01.1, REC., VISION, HEAVY, HEAVY, ISA-R, ACOUSTIC GL"/>
    <s v="Rec."/>
    <s v="Vision"/>
    <s v="Infill 1"/>
    <n v="0.875"/>
    <n v="0.875"/>
    <n v="1.1875"/>
    <n v="0.9375"/>
    <n v="136"/>
    <m/>
    <s v="GL-06Z"/>
    <n v="10"/>
    <s v="TO-1116GLZ06-10-7050"/>
    <n v="98.25"/>
    <m/>
    <m/>
    <n v="101.875"/>
    <n v="69.508463541666671"/>
    <n v="834.1015625"/>
    <s v="NOT RELEASED"/>
    <s v="NOT CHECKED"/>
    <x v="132"/>
    <x v="0"/>
  </r>
  <r>
    <x v="40"/>
    <n v="3"/>
    <n v="26"/>
    <n v="153"/>
    <s v="1116L-026-153"/>
    <n v="0"/>
    <s v="WT-01.1"/>
    <s v="South"/>
    <n v="100"/>
    <n v="240"/>
    <s v="WT-01.1, REC., VISION, HEAVY, HEAVY, ISA-R, ACOUSTIC GL"/>
    <s v="Rec."/>
    <s v="Vision"/>
    <s v="Infill 2"/>
    <n v="0.875"/>
    <n v="0.875"/>
    <n v="0.9375"/>
    <n v="1.1875"/>
    <n v="104"/>
    <s v="N/A"/>
    <s v="GL-02Z"/>
    <n v="10"/>
    <s v="TO-1116GLZ02-10-9134"/>
    <n v="98.25"/>
    <m/>
    <m/>
    <n v="133.875"/>
    <n v="91.341796875"/>
    <n v="1096.1015625"/>
    <s v="NOT RELEASED"/>
    <s v="NOT CHECKED"/>
    <x v="161"/>
    <x v="0"/>
  </r>
  <r>
    <x v="40"/>
    <n v="3"/>
    <n v="26"/>
    <n v="154"/>
    <s v="1116L-026-154"/>
    <n v="0"/>
    <s v="WT-02.1"/>
    <s v="South"/>
    <n v="36"/>
    <n v="240"/>
    <s v="WT-02.1, REC., SBX-L, HEAVY, HEAVY"/>
    <s v="Rec."/>
    <s v="SBX-L"/>
    <s v="Infill 1"/>
    <n v="0.875"/>
    <n v="0.875"/>
    <n v="1.1875"/>
    <n v="0.9375"/>
    <n v="136"/>
    <s v="N/A"/>
    <s v="GL-07T"/>
    <n v="10"/>
    <s v="TO-1116GLT07-10-2423"/>
    <n v="34.25"/>
    <m/>
    <m/>
    <n v="101.875"/>
    <n v="24.230685763888889"/>
    <n v="290.76822916666669"/>
    <s v="NOT RELEASED"/>
    <s v="NOT CHECKED"/>
    <x v="123"/>
    <x v="0"/>
  </r>
  <r>
    <x v="40"/>
    <n v="3"/>
    <n v="26"/>
    <n v="154"/>
    <s v="1116L-026-154"/>
    <n v="0"/>
    <s v="WT-02.1"/>
    <s v="South"/>
    <n v="36"/>
    <n v="240"/>
    <s v="WT-02.1, REC., SBX-L, HEAVY, HEAVY"/>
    <s v="Rec."/>
    <s v="SBX-L"/>
    <s v="Infill 2"/>
    <n v="0.875"/>
    <n v="0.875"/>
    <n v="0.9375"/>
    <n v="1.1875"/>
    <n v="104"/>
    <s v="N/A"/>
    <s v="GL-02Z"/>
    <n v="10"/>
    <s v="TO-1116GLZ02-10-3284"/>
    <n v="34.25"/>
    <m/>
    <m/>
    <n v="133.875"/>
    <n v="31.841796875"/>
    <n v="382.1015625"/>
    <s v="NOT RELEASED"/>
    <s v="NOT CHECKED"/>
    <x v="162"/>
    <x v="0"/>
  </r>
  <r>
    <x v="40"/>
    <n v="3"/>
    <n v="26"/>
    <n v="155"/>
    <s v="1116L-026-155"/>
    <n v="0"/>
    <s v="WT-01.2"/>
    <s v="South"/>
    <n v="100"/>
    <n v="240"/>
    <s v="WT-01.2, REC., SBX, HEAVY, HEAVY"/>
    <s v="Rec."/>
    <s v="SBX"/>
    <s v="Infill 1"/>
    <n v="0.875"/>
    <n v="0.875"/>
    <n v="1.1875"/>
    <n v="0.9375"/>
    <n v="136"/>
    <s v="N/A"/>
    <s v="GL-01T"/>
    <n v="10"/>
    <s v="TO-1116GLT01-10-7050"/>
    <n v="98.25"/>
    <m/>
    <m/>
    <n v="101.875"/>
    <n v="69.508463541666671"/>
    <n v="834.1015625"/>
    <s v="NOT RELEASED"/>
    <s v="NOT CHECKED"/>
    <x v="129"/>
    <x v="0"/>
  </r>
  <r>
    <x v="40"/>
    <n v="3"/>
    <n v="26"/>
    <n v="155"/>
    <s v="1116L-026-155"/>
    <n v="0"/>
    <s v="WT-01.2"/>
    <s v="South"/>
    <n v="100"/>
    <n v="240"/>
    <s v="WT-01.2, REC., SBX, HEAVY, HEAVY"/>
    <s v="Rec."/>
    <s v="SBX"/>
    <s v="Infill 2"/>
    <n v="0.875"/>
    <n v="0.875"/>
    <n v="0.9375"/>
    <n v="1.1875"/>
    <n v="104"/>
    <s v="N/A"/>
    <s v="GL-02Z"/>
    <n v="10"/>
    <s v="TO-1116GLZ02-10-9134"/>
    <n v="98.25"/>
    <m/>
    <m/>
    <n v="133.875"/>
    <n v="91.341796875"/>
    <n v="1096.1015625"/>
    <s v="NOT RELEASED"/>
    <s v="NOT CHECKED"/>
    <x v="161"/>
    <x v="0"/>
  </r>
  <r>
    <x v="40"/>
    <n v="3"/>
    <n v="26"/>
    <n v="156"/>
    <s v="1116L-026-156"/>
    <n v="0"/>
    <s v="WT-02.1"/>
    <s v="South"/>
    <n v="36"/>
    <n v="240"/>
    <s v="WT-02.1, REC., SBX-R, HEAVY, HEAVY, ISA-R"/>
    <s v="Rec."/>
    <s v="SBX-R"/>
    <s v="Infill 1"/>
    <n v="0.875"/>
    <n v="0.875"/>
    <n v="1.1875"/>
    <n v="0.9375"/>
    <n v="136"/>
    <s v="N/A"/>
    <s v="GL-07T"/>
    <n v="10"/>
    <s v="TO-1116GLT07-10-2423"/>
    <n v="34.25"/>
    <m/>
    <m/>
    <n v="101.875"/>
    <n v="24.230685763888889"/>
    <n v="290.76822916666669"/>
    <s v="NOT RELEASED"/>
    <s v="NOT CHECKED"/>
    <x v="123"/>
    <x v="0"/>
  </r>
  <r>
    <x v="40"/>
    <n v="3"/>
    <n v="26"/>
    <n v="156"/>
    <s v="1116L-026-156"/>
    <n v="0"/>
    <s v="WT-02.1"/>
    <s v="South"/>
    <n v="36"/>
    <n v="240"/>
    <s v="WT-02.1, REC., SBX-R, HEAVY, HEAVY, ISA-R"/>
    <s v="Rec."/>
    <s v="SBX-R"/>
    <s v="Infill 2"/>
    <n v="0.875"/>
    <n v="0.875"/>
    <n v="0.9375"/>
    <n v="1.1875"/>
    <n v="104"/>
    <s v="N/A"/>
    <s v="GL-02Z"/>
    <n v="10"/>
    <s v="TO-1116GLZ02-10-3284"/>
    <n v="34.25"/>
    <m/>
    <m/>
    <n v="133.875"/>
    <n v="31.841796875"/>
    <n v="382.1015625"/>
    <s v="NOT RELEASED"/>
    <s v="NOT CHECKED"/>
    <x v="162"/>
    <x v="0"/>
  </r>
  <r>
    <x v="40"/>
    <n v="3"/>
    <n v="26"/>
    <n v="157"/>
    <s v="1116L-026-157"/>
    <n v="0"/>
    <s v="WT-01.1"/>
    <s v="South"/>
    <n v="100"/>
    <n v="240"/>
    <s v="WT-01.1, REC., VISION, HEAVY, HEAVY, ACOUSTIC GL"/>
    <s v="Rec."/>
    <s v="Vision"/>
    <s v="Infill 1"/>
    <n v="0.875"/>
    <n v="0.875"/>
    <n v="1.1875"/>
    <n v="0.9375"/>
    <n v="136"/>
    <m/>
    <s v="GL-06Z"/>
    <n v="10"/>
    <s v="TO-1116GLZ06-10-7050"/>
    <n v="98.25"/>
    <m/>
    <m/>
    <n v="101.875"/>
    <n v="69.508463541666671"/>
    <n v="834.1015625"/>
    <s v="NOT RELEASED"/>
    <s v="NOT CHECKED"/>
    <x v="132"/>
    <x v="0"/>
  </r>
  <r>
    <x v="40"/>
    <n v="3"/>
    <n v="26"/>
    <n v="157"/>
    <s v="1116L-026-157"/>
    <n v="0"/>
    <s v="WT-01.1"/>
    <s v="South"/>
    <n v="100"/>
    <n v="240"/>
    <s v="WT-01.1, REC., VISION, HEAVY, HEAVY, ACOUSTIC GL"/>
    <s v="Rec."/>
    <s v="Vision"/>
    <s v="Infill 2"/>
    <n v="0.875"/>
    <n v="0.875"/>
    <n v="0.9375"/>
    <n v="1.1875"/>
    <n v="104"/>
    <s v="N/A"/>
    <s v="GL-02Z"/>
    <n v="10"/>
    <s v="TO-1116GLZ02-10-9134"/>
    <n v="98.25"/>
    <m/>
    <m/>
    <n v="133.875"/>
    <n v="91.341796875"/>
    <n v="1096.1015625"/>
    <s v="NOT RELEASED"/>
    <s v="NOT CHECKED"/>
    <x v="161"/>
    <x v="0"/>
  </r>
  <r>
    <x v="40"/>
    <n v="3"/>
    <n v="26"/>
    <n v="158"/>
    <s v="1116L-026-158"/>
    <n v="0"/>
    <s v="WT-02.1"/>
    <s v="South"/>
    <n v="36.125"/>
    <n v="240"/>
    <s v="WT-02.1, REC., SBX-L, HEAVY STEEL, HEAVY, ISA-R"/>
    <s v="Rec."/>
    <s v="SBX-L"/>
    <s v="Infill 1"/>
    <n v="1"/>
    <n v="0.875"/>
    <n v="1.1875"/>
    <n v="0.9375"/>
    <n v="136"/>
    <s v="N/A"/>
    <s v="GL-07T"/>
    <n v="10"/>
    <s v="TO-1116GLT07-10-2423"/>
    <n v="34.25"/>
    <m/>
    <m/>
    <n v="101.875"/>
    <n v="24.230685763888889"/>
    <n v="290.76822916666669"/>
    <s v="NOT RELEASED"/>
    <s v="NOT CHECKED"/>
    <x v="123"/>
    <x v="0"/>
  </r>
  <r>
    <x v="40"/>
    <n v="3"/>
    <n v="26"/>
    <n v="158"/>
    <s v="1116L-026-158"/>
    <n v="0"/>
    <s v="WT-02.1"/>
    <s v="South"/>
    <n v="36.125"/>
    <n v="240"/>
    <s v="WT-02.1, REC., SBX-L, HEAVY STEEL, HEAVY, ISA-R"/>
    <s v="Rec."/>
    <s v="SBX-L"/>
    <s v="Infill 2"/>
    <n v="1"/>
    <n v="0.875"/>
    <n v="0.9375"/>
    <n v="1.1875"/>
    <n v="104"/>
    <s v="N/A"/>
    <s v="GL-02Z"/>
    <n v="10"/>
    <s v="TO-1116GLZ02-10-3284"/>
    <n v="34.25"/>
    <m/>
    <m/>
    <n v="133.875"/>
    <n v="31.841796875"/>
    <n v="382.1015625"/>
    <s v="NOT RELEASED"/>
    <s v="NOT CHECKED"/>
    <x v="162"/>
    <x v="0"/>
  </r>
  <r>
    <x v="40"/>
    <n v="3"/>
    <n v="27"/>
    <n v="1"/>
    <s v="1116L-027-001"/>
    <n v="0"/>
    <s v="WT-03.4"/>
    <s v="Southwest"/>
    <n v="90.544600000000003"/>
    <n v="192"/>
    <s v="WT-03.4, CURVED, SBX, HEAVY, HEAVY, TOH LIGHTING"/>
    <s v="Curved"/>
    <s v="SBX"/>
    <s v="Infill 1"/>
    <n v="0.91420000000000001"/>
    <n v="0.93379999999999996"/>
    <n v="1.1875"/>
    <n v="0.9375"/>
    <n v="88"/>
    <s v="N/A"/>
    <s v="GL-04T"/>
    <n v="30"/>
    <s v="TO-1116GLT04-30-6374"/>
    <m/>
    <n v="88.696600000000004"/>
    <n v="192.5"/>
    <n v="101.875"/>
    <n v="62.749764756944451"/>
    <n v="752.99717708333344"/>
    <s v="NOT RELEASED"/>
    <s v="NOT CHECKED"/>
    <x v="122"/>
    <x v="0"/>
  </r>
  <r>
    <x v="40"/>
    <n v="3"/>
    <n v="27"/>
    <n v="1"/>
    <s v="1116L-027-001"/>
    <n v="0"/>
    <s v="WT-03.4"/>
    <s v="Southwest"/>
    <n v="90.544600000000003"/>
    <n v="192"/>
    <s v="WT-03.4, CURVED, SBX, HEAVY, HEAVY, TOH LIGHTING"/>
    <s v="Curved"/>
    <s v="SBX"/>
    <s v="Infill 2"/>
    <n v="0.91420000000000001"/>
    <n v="0.93379999999999996"/>
    <n v="0.9375"/>
    <n v="1.1875"/>
    <n v="104"/>
    <n v="2.2000000000000002"/>
    <s v="GL-04B"/>
    <n v="30"/>
    <s v="TO-1116GLB04-30-5389"/>
    <m/>
    <n v="88.696600000000004"/>
    <n v="192.5"/>
    <n v="85.875"/>
    <n v="52.894586979166668"/>
    <n v="634.73504375000005"/>
    <s v="NOT RELEASED"/>
    <s v="NOT CHECKED"/>
    <x v="163"/>
    <x v="0"/>
  </r>
  <r>
    <x v="40"/>
    <n v="3"/>
    <n v="27"/>
    <n v="2"/>
    <s v="1116L-027-002"/>
    <n v="0"/>
    <s v="WT-03.4"/>
    <s v="Southwest"/>
    <n v="90.508499999999998"/>
    <n v="192"/>
    <s v="WT-03.4, CURVED, SBX, HEAVY, HEAVY, TOH LIGHTING"/>
    <s v="Curved"/>
    <s v="SBX"/>
    <s v="Infill 1"/>
    <n v="0.90595000000000003"/>
    <n v="0.90595000000000003"/>
    <n v="1.1875"/>
    <n v="0.9375"/>
    <n v="88"/>
    <s v="N/A"/>
    <s v="GL-04T"/>
    <n v="30"/>
    <s v="TO-1116GLT04-30-6374"/>
    <m/>
    <n v="88.696600000000004"/>
    <n v="192.5"/>
    <n v="101.875"/>
    <n v="62.749764756944451"/>
    <n v="752.99717708333344"/>
    <s v="NOT RELEASED"/>
    <s v="NOT CHECKED"/>
    <x v="122"/>
    <x v="0"/>
  </r>
  <r>
    <x v="40"/>
    <n v="3"/>
    <n v="27"/>
    <n v="2"/>
    <s v="1116L-027-002"/>
    <n v="0"/>
    <s v="WT-03.4"/>
    <s v="Southwest"/>
    <n v="90.508499999999998"/>
    <n v="192"/>
    <s v="WT-03.4, CURVED, SBX, HEAVY, HEAVY, TOH LIGHTING"/>
    <s v="Curved"/>
    <s v="SBX"/>
    <s v="Infill 2"/>
    <n v="0.90595000000000003"/>
    <n v="0.90595000000000003"/>
    <n v="0.9375"/>
    <n v="1.1875"/>
    <n v="104"/>
    <n v="2.2000000000000002"/>
    <s v="GL-04B"/>
    <n v="30"/>
    <s v="TO-1116GLB04-30-5389"/>
    <m/>
    <n v="88.696600000000004"/>
    <n v="192.5"/>
    <n v="85.875"/>
    <n v="52.894586979166668"/>
    <n v="634.73504375000005"/>
    <s v="NOT RELEASED"/>
    <s v="NOT CHECKED"/>
    <x v="163"/>
    <x v="0"/>
  </r>
  <r>
    <x v="40"/>
    <n v="3"/>
    <n v="27"/>
    <n v="3"/>
    <s v="1116L-027-003"/>
    <n v="0"/>
    <s v="WT-03.4"/>
    <s v="Southwest"/>
    <n v="90.522000000000006"/>
    <n v="192"/>
    <s v="WT-03.4, CURVED, SBX, HEAVY, HEAVY, TOH LIGHTING"/>
    <s v="Curved"/>
    <s v="SBX"/>
    <s v="Infill 1"/>
    <n v="0.91269999999999996"/>
    <n v="0.91269999999999996"/>
    <n v="1.1875"/>
    <n v="0.9375"/>
    <n v="88"/>
    <s v="N/A"/>
    <s v="GL-04T"/>
    <n v="30"/>
    <s v="TO-1116GLT04-30-6374"/>
    <m/>
    <n v="88.696600000000004"/>
    <n v="192.5"/>
    <n v="101.875"/>
    <n v="62.749764756944451"/>
    <n v="752.99717708333344"/>
    <s v="NOT RELEASED"/>
    <s v="NOT CHECKED"/>
    <x v="122"/>
    <x v="0"/>
  </r>
  <r>
    <x v="40"/>
    <n v="3"/>
    <n v="27"/>
    <n v="3"/>
    <s v="1116L-027-003"/>
    <n v="0"/>
    <s v="WT-03.4"/>
    <s v="Southwest"/>
    <n v="90.522000000000006"/>
    <n v="192"/>
    <s v="WT-03.4, CURVED, SBX, HEAVY, HEAVY, TOH LIGHTING"/>
    <s v="Curved"/>
    <s v="SBX"/>
    <s v="Infill 2"/>
    <n v="0.91269999999999996"/>
    <n v="0.91269999999999996"/>
    <n v="0.9375"/>
    <n v="1.1875"/>
    <n v="104"/>
    <n v="2.2000000000000002"/>
    <s v="GL-04B"/>
    <n v="30"/>
    <s v="TO-1116GLB04-30-5389"/>
    <m/>
    <n v="88.696600000000004"/>
    <n v="192.5"/>
    <n v="85.875"/>
    <n v="52.894586979166668"/>
    <n v="634.73504375000005"/>
    <s v="NOT RELEASED"/>
    <s v="NOT CHECKED"/>
    <x v="163"/>
    <x v="0"/>
  </r>
  <r>
    <x v="40"/>
    <n v="3"/>
    <n v="27"/>
    <n v="4"/>
    <s v="1116L-027-004"/>
    <n v="0"/>
    <s v="WT-02.1"/>
    <s v="West"/>
    <n v="36"/>
    <n v="192"/>
    <s v="WT-02.1, REC., SBX-L, HEAVY"/>
    <s v="Rec."/>
    <s v="SBX-L"/>
    <s v="Infill 1"/>
    <n v="0.875"/>
    <n v="0.875"/>
    <n v="1.1875"/>
    <n v="0.9375"/>
    <n v="88"/>
    <n v="1"/>
    <s v="GL-07T"/>
    <n v="10"/>
    <s v="TO-1116GLT07-10-2423"/>
    <n v="34.25"/>
    <m/>
    <m/>
    <n v="101.875"/>
    <n v="24.230685763888889"/>
    <n v="290.76822916666669"/>
    <s v="NOT RELEASED"/>
    <s v="NOT CHECKED"/>
    <x v="123"/>
    <x v="0"/>
  </r>
  <r>
    <x v="40"/>
    <n v="3"/>
    <n v="27"/>
    <n v="4"/>
    <s v="1116L-027-004"/>
    <n v="0"/>
    <s v="WT-02.1"/>
    <s v="West"/>
    <n v="36"/>
    <n v="192"/>
    <s v="WT-02.1, REC., SBX-L, HEAVY"/>
    <s v="Rec."/>
    <s v="SBX-L"/>
    <s v="Infill 2"/>
    <n v="0.875"/>
    <n v="0.875"/>
    <n v="0.9375"/>
    <n v="1.1875"/>
    <n v="104"/>
    <m/>
    <s v="GL-02Z"/>
    <n v="10"/>
    <s v="TO-1116GLZ02-10-2042"/>
    <n v="34.25"/>
    <m/>
    <m/>
    <n v="85.875"/>
    <n v="20.425130208333332"/>
    <n v="245.1015625"/>
    <s v="NOT RELEASED"/>
    <s v="NOT CHECKED"/>
    <x v="57"/>
    <x v="1"/>
  </r>
  <r>
    <x v="40"/>
    <n v="3"/>
    <n v="27"/>
    <n v="5"/>
    <s v="1116L-027-005"/>
    <n v="0"/>
    <s v="WT-01.2"/>
    <s v="West"/>
    <n v="100"/>
    <n v="192"/>
    <s v="WT-01.2, REC., SBX, TOH LIGHTING"/>
    <s v="Rec."/>
    <s v="SBX"/>
    <s v="Infill 1"/>
    <n v="0.875"/>
    <n v="0.875"/>
    <n v="1.1875"/>
    <n v="0.9375"/>
    <n v="88"/>
    <n v="1"/>
    <s v="GL-01T"/>
    <n v="10"/>
    <s v="TO-1116GLT01-10-7050"/>
    <n v="98.25"/>
    <m/>
    <m/>
    <n v="101.875"/>
    <n v="69.508463541666671"/>
    <n v="834.1015625"/>
    <s v="NOT RELEASED"/>
    <s v="NOT CHECKED"/>
    <x v="129"/>
    <x v="0"/>
  </r>
  <r>
    <x v="40"/>
    <n v="3"/>
    <n v="27"/>
    <n v="5"/>
    <s v="1116L-027-005"/>
    <n v="0"/>
    <s v="WT-01.2"/>
    <s v="West"/>
    <n v="100"/>
    <n v="192"/>
    <s v="WT-01.2, REC., SBX, TOH LIGHTING"/>
    <s v="Rec."/>
    <s v="SBX"/>
    <s v="Infill 2"/>
    <n v="0.875"/>
    <n v="0.875"/>
    <n v="0.9375"/>
    <n v="1.1875"/>
    <n v="104"/>
    <s v="N/A"/>
    <s v="GL-03Z"/>
    <n v="10"/>
    <s v="TO-1116GLZ03-10-5959"/>
    <n v="98.25"/>
    <m/>
    <m/>
    <n v="85.875"/>
    <n v="58.591796875"/>
    <n v="703.1015625"/>
    <s v="NOT RELEASED"/>
    <s v="NOT CHECKED"/>
    <x v="164"/>
    <x v="0"/>
  </r>
  <r>
    <x v="40"/>
    <n v="3"/>
    <n v="27"/>
    <n v="6"/>
    <s v="1116L-027-006"/>
    <n v="0"/>
    <s v="WT-02.1"/>
    <s v="West"/>
    <n v="36"/>
    <n v="224"/>
    <s v="WT-02.1, REC., SBX-R, TYP."/>
    <s v="Rec."/>
    <s v="SBX-R"/>
    <s v="Infill 1"/>
    <n v="0.875"/>
    <n v="0.875"/>
    <n v="1.1875"/>
    <n v="0.9375"/>
    <n v="88"/>
    <n v="1"/>
    <s v="GL-07T"/>
    <n v="10"/>
    <s v="TO-1116GLT07-10-3284"/>
    <n v="34.25"/>
    <m/>
    <m/>
    <n v="133.875"/>
    <n v="31.841796875"/>
    <n v="382.1015625"/>
    <s v="NOT RELEASED"/>
    <s v="NOT CHECKED"/>
    <x v="165"/>
    <x v="0"/>
  </r>
  <r>
    <x v="40"/>
    <n v="3"/>
    <n v="27"/>
    <n v="6"/>
    <s v="1116L-027-006"/>
    <n v="0"/>
    <s v="WT-02.1"/>
    <s v="West"/>
    <n v="36"/>
    <n v="224"/>
    <s v="WT-02.1, REC., SBX-R, TYP."/>
    <s v="Rec."/>
    <s v="SBX-R"/>
    <s v="Infill 2"/>
    <n v="0.875"/>
    <n v="0.875"/>
    <n v="0.9375"/>
    <n v="1.1875"/>
    <n v="136"/>
    <m/>
    <s v="GL-02Z"/>
    <n v="10"/>
    <s v="TO-1116GLZ02-10-2042"/>
    <n v="34.25"/>
    <m/>
    <m/>
    <n v="85.875"/>
    <n v="20.425130208333332"/>
    <n v="245.1015625"/>
    <s v="NOT RELEASED"/>
    <s v="NOT CHECKED"/>
    <x v="57"/>
    <x v="1"/>
  </r>
  <r>
    <x v="40"/>
    <n v="3"/>
    <n v="27"/>
    <n v="7"/>
    <s v="1116L-027-007"/>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8"/>
    <s v="1116L-027-008"/>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9"/>
    <s v="1116L-027-009"/>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0"/>
    <s v="1116L-027-010"/>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1"/>
    <s v="1116L-027-011"/>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2"/>
    <s v="1116L-027-012"/>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3"/>
    <s v="1116L-027-013"/>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4"/>
    <s v="1116L-027-014"/>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5"/>
    <s v="1116L-027-015"/>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6"/>
    <s v="1116L-027-016"/>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7"/>
    <s v="1116L-027-017"/>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8"/>
    <s v="1116L-027-018"/>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9"/>
    <s v="1116L-027-019"/>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0"/>
    <s v="1116L-027-020"/>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1"/>
    <s v="1116L-027-021"/>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2"/>
    <s v="1116L-027-022"/>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3"/>
    <s v="1116L-027-023"/>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4"/>
    <s v="1116L-027-024"/>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5"/>
    <s v="1116L-027-025"/>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6"/>
    <s v="1116L-027-026"/>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7"/>
    <s v="1116L-027-027"/>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8"/>
    <s v="1116L-027-028"/>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9"/>
    <s v="1116L-027-029"/>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30"/>
    <s v="1116L-027-030"/>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31"/>
    <s v="1116L-027-031"/>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32"/>
    <s v="1116L-027-032"/>
    <n v="0"/>
    <s v="WT-04.2"/>
    <s v="West"/>
    <n v="36"/>
    <n v="224"/>
    <s v="WT-04.2, REC., LOUVER, HEAVY STEEL, TYP."/>
    <s v="Rec."/>
    <s v="Louver"/>
    <s v="Infill 2"/>
    <n v="0.875"/>
    <n v="0.875"/>
    <n v="0.9375"/>
    <n v="1.1875"/>
    <n v="166"/>
    <s v="N/A"/>
    <s v="GL-02Z"/>
    <n v="10"/>
    <s v="TO-1116GLZ02-10-1328"/>
    <n v="34.25"/>
    <m/>
    <m/>
    <n v="55.875"/>
    <n v="13.289713541666666"/>
    <n v="159.4765625"/>
    <s v="NOT RELEASED"/>
    <s v="NOT CHECKED"/>
    <x v="167"/>
    <x v="0"/>
  </r>
  <r>
    <x v="40"/>
    <n v="3"/>
    <n v="27"/>
    <n v="33"/>
    <s v="1116L-027-033"/>
    <n v="0"/>
    <s v="WT-03.9"/>
    <s v="Northwest"/>
    <n v="73.87"/>
    <n v="224"/>
    <s v="WT-03.9, CURVED, METAL, HEAVY STEEL, HEAVY STEEL"/>
    <s v="Curved"/>
    <s v="Metal"/>
    <s v="Infill 2"/>
    <n v="0.8"/>
    <n v="1.0652999999999999"/>
    <n v="0.9375"/>
    <n v="1.1875"/>
    <n v="166"/>
    <s v="N/A"/>
    <s v="GL-05Z"/>
    <n v="30"/>
    <s v="TO-1116GLZ05-30-2893"/>
    <m/>
    <n v="72.0047"/>
    <n v="86"/>
    <n v="55.875"/>
    <n v="27.939323697916667"/>
    <n v="335.27188437500001"/>
    <s v="NOT RELEASED"/>
    <s v="NOT CHECKED"/>
    <x v="168"/>
    <x v="0"/>
  </r>
  <r>
    <x v="40"/>
    <n v="3"/>
    <n v="27"/>
    <n v="34"/>
    <s v="1116L-027-034"/>
    <n v="0"/>
    <s v="WT-04.2"/>
    <s v="Northwest"/>
    <n v="36"/>
    <n v="224"/>
    <s v="WT-04.2, REC., LOUVER, HEAVY STEEL"/>
    <s v="Rec."/>
    <s v="Louver"/>
    <s v="Infill 1"/>
    <n v="0.875"/>
    <n v="0.875"/>
    <n v="1.1875"/>
    <n v="0.9375"/>
    <n v="166"/>
    <s v="N/A"/>
    <s v="GL-02Z"/>
    <n v="10"/>
    <s v="TO-1116GLZ02-10-1328"/>
    <n v="34.25"/>
    <m/>
    <m/>
    <n v="55.875"/>
    <n v="13.289713541666666"/>
    <n v="159.4765625"/>
    <s v="NOT RELEASED"/>
    <s v="NOT CHECKED"/>
    <x v="167"/>
    <x v="0"/>
  </r>
  <r>
    <x v="40"/>
    <n v="3"/>
    <n v="27"/>
    <n v="35"/>
    <s v="1116L-027-035"/>
    <n v="0"/>
    <s v="WT-04.2"/>
    <s v="Northwest"/>
    <n v="100"/>
    <n v="224"/>
    <s v="WT-04.2, REC., LOUVER, TYP."/>
    <s v="Rec."/>
    <s v="Louver"/>
    <s v="Infill 2"/>
    <n v="0.875"/>
    <n v="0.875"/>
    <n v="0.9375"/>
    <n v="1.1875"/>
    <n v="166"/>
    <s v="N/A"/>
    <s v="GL-02Z"/>
    <n v="10"/>
    <s v="TO-1116GLZ02-10-3812"/>
    <n v="98.25"/>
    <m/>
    <m/>
    <n v="55.875"/>
    <n v="38.123046875"/>
    <n v="457.4765625"/>
    <s v="NOT RELEASED"/>
    <s v="NOT CHECKED"/>
    <x v="166"/>
    <x v="0"/>
  </r>
  <r>
    <x v="40"/>
    <n v="3"/>
    <n v="27"/>
    <n v="36"/>
    <s v="1116L-027-036"/>
    <n v="0"/>
    <s v="WT-04.2"/>
    <s v="Northwest"/>
    <n v="36"/>
    <n v="224"/>
    <s v="WT-04.2, REC., LOUVER, TYP."/>
    <s v="Rec."/>
    <s v="Louver"/>
    <s v="Infill 2"/>
    <n v="0.875"/>
    <n v="0.875"/>
    <n v="0.9375"/>
    <n v="1.1875"/>
    <n v="166"/>
    <s v="N/A"/>
    <s v="GL-02Z"/>
    <n v="10"/>
    <s v="TO-1116GLZ02-10-1328"/>
    <n v="34.25"/>
    <m/>
    <m/>
    <n v="55.875"/>
    <n v="13.289713541666666"/>
    <n v="159.4765625"/>
    <s v="NOT RELEASED"/>
    <s v="NOT CHECKED"/>
    <x v="167"/>
    <x v="0"/>
  </r>
  <r>
    <x v="40"/>
    <n v="3"/>
    <n v="27"/>
    <n v="37"/>
    <s v="1116L-027-037"/>
    <n v="0"/>
    <s v="WT-04.2"/>
    <s v="Northwest"/>
    <n v="100"/>
    <n v="224"/>
    <s v="WT-04.2, REC., LOUVER, TYP."/>
    <s v="Rec."/>
    <s v="Louver"/>
    <s v="Infill 2"/>
    <n v="0.875"/>
    <n v="0.875"/>
    <n v="0.9375"/>
    <n v="1.1875"/>
    <n v="166"/>
    <s v="N/A"/>
    <s v="GL-02Z"/>
    <n v="10"/>
    <s v="TO-1116GLZ02-10-3812"/>
    <n v="98.25"/>
    <m/>
    <m/>
    <n v="55.875"/>
    <n v="38.123046875"/>
    <n v="457.4765625"/>
    <s v="NOT RELEASED"/>
    <s v="NOT CHECKED"/>
    <x v="166"/>
    <x v="0"/>
  </r>
  <r>
    <x v="40"/>
    <n v="3"/>
    <n v="27"/>
    <n v="38"/>
    <s v="1116L-027-038"/>
    <n v="0"/>
    <s v="WT-04.2"/>
    <s v="Northwest"/>
    <n v="36"/>
    <n v="224"/>
    <s v="WT-04.2, REC., LOUVER, TYP."/>
    <s v="Rec."/>
    <s v="Louver"/>
    <s v="Infill 2"/>
    <n v="0.875"/>
    <n v="0.875"/>
    <n v="0.9375"/>
    <n v="1.1875"/>
    <n v="166"/>
    <s v="N/A"/>
    <s v="GL-02Z"/>
    <n v="10"/>
    <s v="TO-1116GLZ02-10-1328"/>
    <n v="34.25"/>
    <m/>
    <m/>
    <n v="55.875"/>
    <n v="13.289713541666666"/>
    <n v="159.4765625"/>
    <s v="NOT RELEASED"/>
    <s v="NOT CHECKED"/>
    <x v="167"/>
    <x v="0"/>
  </r>
  <r>
    <x v="40"/>
    <n v="3"/>
    <n v="27"/>
    <n v="39"/>
    <s v="1116L-027-039"/>
    <n v="0"/>
    <s v="WT-04.2"/>
    <s v="Northwest"/>
    <n v="100"/>
    <n v="224"/>
    <s v="WT-04.2, REC., LOUVER, TYP."/>
    <s v="Rec."/>
    <s v="Louver"/>
    <s v="Infill 2"/>
    <n v="0.875"/>
    <n v="0.875"/>
    <n v="0.9375"/>
    <n v="1.1875"/>
    <n v="166"/>
    <s v="N/A"/>
    <s v="GL-02Z"/>
    <n v="10"/>
    <s v="TO-1116GLZ02-10-3812"/>
    <n v="98.25"/>
    <m/>
    <m/>
    <n v="55.875"/>
    <n v="38.123046875"/>
    <n v="457.4765625"/>
    <s v="NOT RELEASED"/>
    <s v="NOT CHECKED"/>
    <x v="166"/>
    <x v="0"/>
  </r>
  <r>
    <x v="40"/>
    <n v="3"/>
    <n v="27"/>
    <n v="40"/>
    <s v="1116L-027-040"/>
    <n v="0"/>
    <s v="WT-04.2"/>
    <s v="Northwest"/>
    <n v="36"/>
    <n v="224"/>
    <s v="WT-04.2, REC., LOUVER, TYP."/>
    <s v="Rec."/>
    <s v="Louver"/>
    <s v="Infill 2"/>
    <n v="0.875"/>
    <n v="0.875"/>
    <n v="0.9375"/>
    <n v="1.1875"/>
    <n v="166"/>
    <s v="N/A"/>
    <s v="GL-02Z"/>
    <n v="10"/>
    <s v="TO-1116GLZ02-10-1328"/>
    <n v="34.25"/>
    <m/>
    <m/>
    <n v="55.875"/>
    <n v="13.289713541666666"/>
    <n v="159.4765625"/>
    <s v="NOT RELEASED"/>
    <s v="NOT CHECKED"/>
    <x v="167"/>
    <x v="0"/>
  </r>
  <r>
    <x v="40"/>
    <n v="3"/>
    <n v="27"/>
    <n v="41"/>
    <s v="1116L-027-041"/>
    <n v="0"/>
    <s v="WT-04.2"/>
    <s v="Northwest"/>
    <n v="100"/>
    <n v="224"/>
    <s v="WT-04.2, REC., LOUVER, HEAVY, TYP."/>
    <s v="Rec."/>
    <s v="Louver"/>
    <s v="Infill 2"/>
    <n v="0.875"/>
    <n v="0.875"/>
    <n v="0.9375"/>
    <n v="1.1875"/>
    <n v="166"/>
    <s v="N/A"/>
    <s v="GL-02Z"/>
    <n v="10"/>
    <s v="TO-1116GLZ02-10-3812"/>
    <n v="98.25"/>
    <m/>
    <m/>
    <n v="55.875"/>
    <n v="38.123046875"/>
    <n v="457.4765625"/>
    <s v="NOT RELEASED"/>
    <s v="NOT CHECKED"/>
    <x v="166"/>
    <x v="0"/>
  </r>
  <r>
    <x v="40"/>
    <n v="3"/>
    <n v="27"/>
    <n v="42"/>
    <s v="1116L-027-042"/>
    <n v="0"/>
    <s v="WT-02.1"/>
    <s v="Northwest"/>
    <n v="36"/>
    <n v="224"/>
    <s v="WT-02.1, REC., SBX-R, HEAVY, HEAVY, BIRD SAFE FRIT"/>
    <s v="Rec."/>
    <s v="SBX-R"/>
    <s v="Infill 1"/>
    <n v="0.875"/>
    <n v="0.875"/>
    <n v="0.9375"/>
    <n v="1.1875"/>
    <n v="88"/>
    <n v="1"/>
    <s v="GL-07A"/>
    <n v="10"/>
    <s v="TO-1116GLA07-10-3284"/>
    <n v="34.25"/>
    <m/>
    <m/>
    <n v="133.875"/>
    <n v="31.841796875"/>
    <n v="382.1015625"/>
    <s v="NOT RELEASED"/>
    <s v="NOT CHECKED"/>
    <x v="169"/>
    <x v="0"/>
  </r>
  <r>
    <x v="40"/>
    <n v="3"/>
    <n v="27"/>
    <n v="42"/>
    <s v="1116L-027-042"/>
    <n v="0"/>
    <s v="WT-02.1"/>
    <s v="Northwe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43"/>
    <s v="1116L-027-043"/>
    <n v="0"/>
    <s v="WT-01.2"/>
    <s v="Northwe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43"/>
    <s v="1116L-027-043"/>
    <n v="0"/>
    <s v="WT-01.2"/>
    <s v="Northwe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44"/>
    <s v="1116L-027-044"/>
    <n v="0"/>
    <s v="WT-02.1"/>
    <s v="Northwe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44"/>
    <s v="1116L-027-044"/>
    <n v="0"/>
    <s v="WT-02.1"/>
    <s v="Northwe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45"/>
    <s v="1116L-027-045"/>
    <n v="0"/>
    <s v="WT-01.2"/>
    <s v="Northwe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45"/>
    <s v="1116L-027-045"/>
    <n v="0"/>
    <s v="WT-01.2"/>
    <s v="Northwe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46"/>
    <s v="1116L-027-046"/>
    <n v="0"/>
    <s v="WT-02.1"/>
    <s v="Northwe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46"/>
    <s v="1116L-027-046"/>
    <n v="0"/>
    <s v="WT-02.1"/>
    <s v="Northwe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47"/>
    <s v="1116L-027-047"/>
    <n v="0"/>
    <s v="WT-01.6"/>
    <s v="Northwest"/>
    <n v="100"/>
    <n v="224"/>
    <s v="WT-01.6, REC., DOOR, HEAVY, HEAVY, BIRD SAFE FRIT"/>
    <s v="Rec."/>
    <s v="Door"/>
    <s v="Infill 1"/>
    <n v="0.875"/>
    <n v="0.875"/>
    <n v="0.9375"/>
    <n v="0.9375"/>
    <n v="170.44499999999999"/>
    <n v="1"/>
    <s v="GL-01B"/>
    <n v="10"/>
    <s v="TO-1116GLB01-10-3526"/>
    <n v="98.25"/>
    <m/>
    <m/>
    <n v="51.680000000000007"/>
    <n v="35.260833333333338"/>
    <n v="423.13000000000005"/>
    <s v="NOT RELEASED"/>
    <s v="NOT CHECKED"/>
    <x v="171"/>
    <x v="0"/>
  </r>
  <r>
    <x v="40"/>
    <n v="3"/>
    <n v="27"/>
    <n v="47"/>
    <s v="1116L-027-047"/>
    <n v="0"/>
    <s v="WT-01.6"/>
    <s v="Northwest"/>
    <n v="100"/>
    <n v="224"/>
    <s v="WT-01.6, REC., DOOR, HEAVY, HEAVY, BIRD SAFE FRIT"/>
    <s v="Rec."/>
    <s v="Door"/>
    <s v="Infill 2 - Spandrel"/>
    <n v="0.875"/>
    <n v="0.875"/>
    <n v="0.9375"/>
    <n v="1.1875"/>
    <n v="136"/>
    <s v="N/A"/>
    <s v="GL-02Z"/>
    <n v="10"/>
    <s v="TO-1116GLZ02-10-5959"/>
    <n v="98.25"/>
    <m/>
    <m/>
    <n v="85.875"/>
    <n v="58.591796875"/>
    <n v="703.1015625"/>
    <s v="NOT RELEASED"/>
    <s v="NOT CHECKED"/>
    <x v="59"/>
    <x v="1"/>
  </r>
  <r>
    <x v="40"/>
    <n v="3"/>
    <n v="27"/>
    <n v="47"/>
    <s v="1116L-027-047"/>
    <n v="0"/>
    <s v="WT-01.6"/>
    <s v="Northwest"/>
    <n v="100"/>
    <n v="224"/>
    <s v="WT-01.6, REC., DOOR, HEAVY, HEAVY, BIRD SAFE FRIT"/>
    <s v="Rec."/>
    <s v="Door"/>
    <s v="Infill 3 SL"/>
    <n v="74.873699999999999"/>
    <n v="0.875"/>
    <n v="1.1875"/>
    <n v="0.9375"/>
    <n v="141.55500000000001"/>
    <m/>
    <s v="GL-01T"/>
    <n v="10"/>
    <s v="TO-1116GLT01-10-1452"/>
    <n v="24.251300000000001"/>
    <m/>
    <m/>
    <n v="80.319999999999993"/>
    <n v="13.526836222222222"/>
    <n v="162.32203466666667"/>
    <s v="NOT RELEASED"/>
    <s v="NOT CHECKED"/>
    <x v="0"/>
    <x v="0"/>
  </r>
  <r>
    <x v="40"/>
    <n v="3"/>
    <n v="27"/>
    <n v="47"/>
    <s v="1116L-027-047"/>
    <n v="0"/>
    <s v="WT-01.6"/>
    <s v="Northwest"/>
    <n v="100"/>
    <n v="224"/>
    <s v="WT-01.6, REC., DOOR, HEAVY, HEAVY, BIRD SAFE FRIT"/>
    <s v="Rec."/>
    <s v="Door"/>
    <s v="Infill 4 SL"/>
    <n v="0.875"/>
    <n v="74.873699999999999"/>
    <n v="0.9375"/>
    <n v="0.9375"/>
    <n v="165.55500000000001"/>
    <m/>
    <s v="GL-01T"/>
    <n v="10"/>
    <s v="TO-1116GLT01-10-1027"/>
    <n v="24.251300000000001"/>
    <m/>
    <m/>
    <n v="56.569999999999993"/>
    <n v="9.527055840277777"/>
    <n v="114.32467008333333"/>
    <s v="NOT RELEASED"/>
    <s v="NOT CHECKED"/>
    <x v="0"/>
    <x v="0"/>
  </r>
  <r>
    <x v="40"/>
    <n v="3"/>
    <n v="27"/>
    <n v="48"/>
    <s v="1116L-027-048"/>
    <n v="0"/>
    <s v="WT-02.1"/>
    <s v="Northwe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48"/>
    <s v="1116L-027-048"/>
    <n v="0"/>
    <s v="WT-02.1"/>
    <s v="Northwe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49"/>
    <s v="1116L-027-049"/>
    <n v="0"/>
    <s v="WT-03.2"/>
    <s v="Northwest"/>
    <n v="99.208299999999994"/>
    <n v="224"/>
    <s v="WT-03.2, CURVED, SBX, HEAVY STEEL, HEAVY, BIRD SAFE FRIT"/>
    <s v="Curved"/>
    <s v="SBX"/>
    <s v="Infill 1"/>
    <n v="0.88200000000000001"/>
    <n v="0.82299999999999995"/>
    <n v="1.1875"/>
    <n v="0.9375"/>
    <n v="88"/>
    <n v="1"/>
    <s v="GL-04A"/>
    <n v="30"/>
    <s v="TO-1116GLA04-30-9164"/>
    <m/>
    <n v="97.503299999999996"/>
    <n v="325"/>
    <n v="133.875"/>
    <n v="90.647599218750003"/>
    <n v="1087.7711906250001"/>
    <s v="NOT RELEASED"/>
    <s v="NOT CHECKED"/>
    <x v="172"/>
    <x v="0"/>
  </r>
  <r>
    <x v="40"/>
    <n v="3"/>
    <n v="27"/>
    <n v="49"/>
    <s v="1116L-027-049"/>
    <n v="0"/>
    <s v="WT-03.2"/>
    <s v="Northwest"/>
    <n v="99.208299999999994"/>
    <n v="224"/>
    <s v="WT-03.2, CURVED, SBX, HEAVY STEEL, HEAVY, BIRD SAFE FRIT"/>
    <s v="Curved"/>
    <s v="SBX"/>
    <s v="Infill 2"/>
    <n v="0.88200000000000001"/>
    <n v="0.82299999999999995"/>
    <n v="0.9375"/>
    <n v="1.1875"/>
    <n v="136"/>
    <n v="2.2000000000000002"/>
    <s v="GL-05Z"/>
    <n v="30"/>
    <s v="TO-1116GLZ05-30-5814"/>
    <m/>
    <n v="97.503299999999996"/>
    <n v="325"/>
    <n v="85.875"/>
    <n v="58.146499218749994"/>
    <n v="697.75799062499993"/>
    <s v="NOT RELEASED"/>
    <s v="NOT CHECKED"/>
    <x v="173"/>
    <x v="0"/>
  </r>
  <r>
    <x v="40"/>
    <n v="3"/>
    <n v="27"/>
    <n v="50"/>
    <s v="1116L-027-050"/>
    <n v="0"/>
    <s v="WT-02.1"/>
    <s v="North"/>
    <n v="36"/>
    <n v="224"/>
    <s v="WT-02.1, REC., SBX-R, HEAVY STEEL, HEAVY STEEL, BIRD SAFE FRIT"/>
    <s v="Rec."/>
    <s v="SBX-R"/>
    <s v="Infill 1"/>
    <n v="0.875"/>
    <n v="0.875"/>
    <n v="1.1875"/>
    <n v="0.9375"/>
    <n v="88"/>
    <n v="1"/>
    <s v="GL-07A"/>
    <n v="10"/>
    <s v="TO-1116GLA07-10-3284"/>
    <n v="34.25"/>
    <m/>
    <m/>
    <n v="133.875"/>
    <n v="31.841796875"/>
    <n v="382.1015625"/>
    <s v="NOT RELEASED"/>
    <s v="NOT CHECKED"/>
    <x v="169"/>
    <x v="0"/>
  </r>
  <r>
    <x v="40"/>
    <n v="3"/>
    <n v="27"/>
    <n v="50"/>
    <s v="1116L-027-050"/>
    <n v="0"/>
    <s v="WT-02.1"/>
    <s v="North"/>
    <n v="36"/>
    <n v="224"/>
    <s v="WT-02.1, REC., SBX-R, HEAVY STEEL, HEAVY STEEL, BIRD SAFE FRIT"/>
    <s v="Rec."/>
    <s v="SBX-R"/>
    <s v="Infill 2"/>
    <n v="0.875"/>
    <n v="0.875"/>
    <n v="0.9375"/>
    <n v="1.1875"/>
    <n v="136"/>
    <m/>
    <s v="GL-02Z"/>
    <n v="10"/>
    <s v="TO-1116GLZ02-10-2042"/>
    <n v="34.25"/>
    <m/>
    <m/>
    <n v="85.875"/>
    <n v="20.425130208333332"/>
    <n v="245.1015625"/>
    <s v="NOT RELEASED"/>
    <s v="NOT CHECKED"/>
    <x v="57"/>
    <x v="1"/>
  </r>
  <r>
    <x v="40"/>
    <n v="3"/>
    <n v="27"/>
    <n v="51"/>
    <s v="1116L-027-051"/>
    <n v="0"/>
    <s v="WT-01.2"/>
    <s v="North"/>
    <n v="107"/>
    <n v="224"/>
    <s v="WT-01.2, REC., SBX, HEAVY STEEL, HEAVY STEEL, BIRD SAFE FRIT"/>
    <s v="Rec."/>
    <s v="SBX"/>
    <s v="Infill 1"/>
    <n v="0.875"/>
    <n v="0.875"/>
    <n v="1.1875"/>
    <n v="0.9375"/>
    <n v="88"/>
    <n v="1"/>
    <s v="GL-01B"/>
    <n v="10"/>
    <s v="TO-1116GLB01-10-984"/>
    <n v="105.25"/>
    <m/>
    <m/>
    <n v="133.875"/>
    <n v="97.849609375"/>
    <n v="1174.1953125"/>
    <s v="NOT RELEASED"/>
    <s v="NOT CHECKED"/>
    <x v="174"/>
    <x v="0"/>
  </r>
  <r>
    <x v="40"/>
    <n v="3"/>
    <n v="27"/>
    <n v="51"/>
    <s v="1116L-027-051"/>
    <n v="0"/>
    <s v="WT-01.2"/>
    <s v="North"/>
    <n v="107"/>
    <n v="224"/>
    <s v="WT-01.2, REC., SBX, HEAVY STEEL, HEAVY STEEL, BIRD SAFE FRIT"/>
    <s v="Rec."/>
    <s v="SBX"/>
    <s v="Infill 2"/>
    <n v="0.875"/>
    <n v="0.875"/>
    <n v="0.9375"/>
    <n v="1.1875"/>
    <n v="136"/>
    <s v="N/A"/>
    <s v="GL-02Z"/>
    <n v="10"/>
    <s v="TO-1116GLZ02-10-6376"/>
    <n v="105.25"/>
    <m/>
    <m/>
    <n v="85.875"/>
    <n v="62.766276041666664"/>
    <n v="753.1953125"/>
    <s v="NOT RELEASED"/>
    <s v="NOT CHECKED"/>
    <x v="175"/>
    <x v="0"/>
  </r>
  <r>
    <x v="40"/>
    <n v="3"/>
    <n v="27"/>
    <n v="52"/>
    <s v="1116L-027-052"/>
    <n v="0"/>
    <s v="WT-02.1"/>
    <s v="North"/>
    <n v="36"/>
    <n v="224"/>
    <s v="WT-02.1, REC., SBX-L, HEAVY STEEL, HEAVY STEEL, BIRD SAFE FRIT"/>
    <s v="Rec."/>
    <s v="SBX-L"/>
    <s v="Infill 1"/>
    <n v="0.875"/>
    <n v="0.875"/>
    <n v="1.1875"/>
    <n v="0.9375"/>
    <n v="88"/>
    <n v="1"/>
    <s v="GL-07A"/>
    <n v="10"/>
    <s v="TO-1116GLA07-10-3284"/>
    <n v="34.25"/>
    <m/>
    <m/>
    <n v="133.875"/>
    <n v="31.841796875"/>
    <n v="382.1015625"/>
    <s v="NOT RELEASED"/>
    <s v="NOT CHECKED"/>
    <x v="169"/>
    <x v="0"/>
  </r>
  <r>
    <x v="40"/>
    <n v="3"/>
    <n v="27"/>
    <n v="52"/>
    <s v="1116L-027-052"/>
    <n v="0"/>
    <s v="WT-02.1"/>
    <s v="North"/>
    <n v="36"/>
    <n v="224"/>
    <s v="WT-02.1, REC., SBX-L, HEAVY STEEL, HEAVY STEEL, BIRD SAFE FRIT"/>
    <s v="Rec."/>
    <s v="SBX-L"/>
    <s v="Infill 2"/>
    <n v="0.875"/>
    <n v="0.875"/>
    <n v="0.9375"/>
    <n v="1.1875"/>
    <n v="136"/>
    <m/>
    <s v="GL-02Z"/>
    <n v="10"/>
    <s v="TO-1116GLZ02-10-2042"/>
    <n v="34.25"/>
    <m/>
    <m/>
    <n v="85.875"/>
    <n v="20.425130208333332"/>
    <n v="245.1015625"/>
    <s v="NOT RELEASED"/>
    <s v="NOT CHECKED"/>
    <x v="57"/>
    <x v="1"/>
  </r>
  <r>
    <x v="40"/>
    <n v="3"/>
    <n v="27"/>
    <n v="53"/>
    <s v="1116L-027-053"/>
    <n v="0"/>
    <s v="WT-01.2"/>
    <s v="North"/>
    <n v="107"/>
    <n v="224"/>
    <s v="WT-01.2, REC., SBX, HEAVY STEEL, HEAVY STEEL, BIRD SAFE FRIT"/>
    <s v="Rec."/>
    <s v="SBX"/>
    <s v="Infill 1"/>
    <n v="0.875"/>
    <n v="0.875"/>
    <n v="1.1875"/>
    <n v="0.9375"/>
    <n v="88"/>
    <n v="1"/>
    <s v="GL-01B"/>
    <n v="10"/>
    <s v="TO-1116GLB01-10-984"/>
    <n v="105.25"/>
    <m/>
    <m/>
    <n v="133.875"/>
    <n v="97.849609375"/>
    <n v="1174.1953125"/>
    <s v="NOT RELEASED"/>
    <s v="NOT CHECKED"/>
    <x v="174"/>
    <x v="0"/>
  </r>
  <r>
    <x v="40"/>
    <n v="3"/>
    <n v="27"/>
    <n v="53"/>
    <s v="1116L-027-053"/>
    <n v="0"/>
    <s v="WT-01.2"/>
    <s v="North"/>
    <n v="107"/>
    <n v="224"/>
    <s v="WT-01.2, REC., SBX, HEAVY STEEL, HEAVY STEEL, BIRD SAFE FRIT"/>
    <s v="Rec."/>
    <s v="SBX"/>
    <s v="Infill 2"/>
    <n v="0.875"/>
    <n v="0.875"/>
    <n v="0.9375"/>
    <n v="1.1875"/>
    <n v="136"/>
    <s v="N/A"/>
    <s v="GL-02Z"/>
    <n v="10"/>
    <s v="TO-1116GLZ02-10-6376"/>
    <n v="105.25"/>
    <m/>
    <m/>
    <n v="85.875"/>
    <n v="62.766276041666664"/>
    <n v="753.1953125"/>
    <s v="NOT RELEASED"/>
    <s v="NOT CHECKED"/>
    <x v="175"/>
    <x v="0"/>
  </r>
  <r>
    <x v="40"/>
    <n v="3"/>
    <n v="27"/>
    <n v="54"/>
    <s v="1116L-027-054"/>
    <n v="0"/>
    <s v="WT-02.1"/>
    <s v="North"/>
    <n v="36"/>
    <n v="224"/>
    <s v="WT-02.1, REC., SBX-R, HEAVY STEEL, HEAVY STEEL, BIRD SAFE FRIT"/>
    <s v="Rec."/>
    <s v="SBX-R"/>
    <s v="Infill 1"/>
    <n v="0.875"/>
    <n v="0.875"/>
    <n v="1.1875"/>
    <n v="0.9375"/>
    <n v="88"/>
    <n v="1"/>
    <s v="GL-07A"/>
    <n v="10"/>
    <s v="TO-1116GLA07-10-3284"/>
    <n v="34.25"/>
    <m/>
    <m/>
    <n v="133.875"/>
    <n v="31.841796875"/>
    <n v="382.1015625"/>
    <s v="NOT RELEASED"/>
    <s v="NOT CHECKED"/>
    <x v="169"/>
    <x v="0"/>
  </r>
  <r>
    <x v="40"/>
    <n v="3"/>
    <n v="27"/>
    <n v="54"/>
    <s v="1116L-027-054"/>
    <n v="0"/>
    <s v="WT-02.1"/>
    <s v="North"/>
    <n v="36"/>
    <n v="224"/>
    <s v="WT-02.1, REC., SBX-R, HEAVY STEEL, HEAVY STEEL, BIRD SAFE FRIT"/>
    <s v="Rec."/>
    <s v="SBX-R"/>
    <s v="Infill 2"/>
    <n v="0.875"/>
    <n v="0.875"/>
    <n v="0.9375"/>
    <n v="1.1875"/>
    <n v="136"/>
    <m/>
    <s v="GL-02Z"/>
    <n v="10"/>
    <s v="TO-1116GLZ02-10-2042"/>
    <n v="34.25"/>
    <m/>
    <m/>
    <n v="85.875"/>
    <n v="20.425130208333332"/>
    <n v="245.1015625"/>
    <s v="NOT RELEASED"/>
    <s v="NOT CHECKED"/>
    <x v="57"/>
    <x v="1"/>
  </r>
  <r>
    <x v="40"/>
    <n v="3"/>
    <n v="27"/>
    <n v="55"/>
    <s v="1116L-027-055"/>
    <n v="0"/>
    <s v="WT-01.8"/>
    <s v="North"/>
    <n v="107"/>
    <n v="224"/>
    <s v="WT-01.8, REC., METAL, HEAVY STEEL, HEAVY STEEL"/>
    <s v="Rec."/>
    <s v="Metal"/>
    <s v="Infill 2"/>
    <n v="0.875"/>
    <n v="0.875"/>
    <n v="0.9375"/>
    <n v="1.1875"/>
    <n v="136"/>
    <s v="N/A"/>
    <s v="GL-02Z"/>
    <n v="10"/>
    <s v="TO-1116GLZ02-10-6376"/>
    <n v="105.25"/>
    <m/>
    <m/>
    <n v="85.875"/>
    <n v="62.766276041666664"/>
    <n v="753.1953125"/>
    <s v="NOT RELEASED"/>
    <s v="NOT CHECKED"/>
    <x v="175"/>
    <x v="0"/>
  </r>
  <r>
    <x v="40"/>
    <n v="3"/>
    <n v="27"/>
    <n v="56"/>
    <s v="1116L-027-056"/>
    <n v="0"/>
    <s v="WT-02.1"/>
    <s v="North"/>
    <n v="36"/>
    <n v="224"/>
    <s v="WT-02.1, REC., SBX-L, HEAVY STEEL, HEAVY STEEL, BIRD SAFE FRIT"/>
    <s v="Rec."/>
    <s v="SBX-L"/>
    <s v="Infill 1"/>
    <n v="0.875"/>
    <n v="0.875"/>
    <n v="1.1875"/>
    <n v="0.9375"/>
    <n v="88"/>
    <n v="1"/>
    <s v="GL-07A"/>
    <n v="10"/>
    <s v="TO-1116GLA07-10-3284"/>
    <n v="34.25"/>
    <m/>
    <m/>
    <n v="133.875"/>
    <n v="31.841796875"/>
    <n v="382.1015625"/>
    <s v="NOT RELEASED"/>
    <s v="NOT CHECKED"/>
    <x v="169"/>
    <x v="0"/>
  </r>
  <r>
    <x v="40"/>
    <n v="3"/>
    <n v="27"/>
    <n v="56"/>
    <s v="1116L-027-056"/>
    <n v="0"/>
    <s v="WT-02.1"/>
    <s v="North"/>
    <n v="36"/>
    <n v="224"/>
    <s v="WT-02.1, REC., SBX-L, HEAVY STEEL, HEAVY STEEL, BIRD SAFE FRIT"/>
    <s v="Rec."/>
    <s v="SBX-L"/>
    <s v="Infill 2"/>
    <n v="0.875"/>
    <n v="0.875"/>
    <n v="0.9375"/>
    <n v="1.1875"/>
    <n v="136"/>
    <m/>
    <s v="GL-02Z"/>
    <n v="10"/>
    <s v="TO-1116GLZ02-10-2042"/>
    <n v="34.25"/>
    <m/>
    <m/>
    <n v="85.875"/>
    <n v="20.425130208333332"/>
    <n v="245.1015625"/>
    <s v="NOT RELEASED"/>
    <s v="NOT CHECKED"/>
    <x v="57"/>
    <x v="1"/>
  </r>
  <r>
    <x v="40"/>
    <n v="3"/>
    <n v="27"/>
    <n v="57"/>
    <s v="1116L-027-057"/>
    <n v="0"/>
    <s v="WT-03.2"/>
    <s v="Northeast"/>
    <n v="123.4718"/>
    <n v="224"/>
    <s v="WT-03.2, CURVED, SBX, HEAVY, HEAVY STEEL, BIRD SAFE FRIT"/>
    <s v="Curved"/>
    <s v="SBX"/>
    <s v="Infill 1"/>
    <n v="0.87770000000000004"/>
    <n v="0.98399999999999999"/>
    <n v="1.1875"/>
    <n v="0.9375"/>
    <n v="88"/>
    <n v="1"/>
    <s v="GL-04A"/>
    <n v="30"/>
    <s v="TO-1116GLA04-30-1130"/>
    <m/>
    <n v="121.6101"/>
    <n v="86"/>
    <n v="133.875"/>
    <n v="113.05938984375001"/>
    <n v="1356.7126781250001"/>
    <s v="NOT RELEASED"/>
    <s v="NOT CHECKED"/>
    <x v="176"/>
    <x v="0"/>
  </r>
  <r>
    <x v="40"/>
    <n v="3"/>
    <n v="27"/>
    <n v="57"/>
    <s v="1116L-027-057"/>
    <n v="0"/>
    <s v="WT-03.2"/>
    <s v="Northeast"/>
    <n v="123.4718"/>
    <n v="224"/>
    <s v="WT-03.2, CURVED, SBX, HEAVY, HEAVY STEEL, BIRD SAFE FRIT"/>
    <s v="Curved"/>
    <s v="SBX"/>
    <s v="Infill 2"/>
    <n v="0.87770000000000004"/>
    <n v="0.98399999999999999"/>
    <n v="0.9375"/>
    <n v="1.1875"/>
    <n v="136"/>
    <s v="N/A"/>
    <s v="GL-05Z"/>
    <n v="30"/>
    <s v="TO-1116GLZ05-30-7352"/>
    <m/>
    <n v="121.6101"/>
    <n v="86"/>
    <n v="85.875"/>
    <n v="72.522689843750001"/>
    <n v="870.27227812499996"/>
    <s v="NOT RELEASED"/>
    <s v="NOT CHECKED"/>
    <x v="177"/>
    <x v="0"/>
  </r>
  <r>
    <x v="40"/>
    <n v="3"/>
    <n v="27"/>
    <n v="58"/>
    <s v="1116L-027-058"/>
    <n v="0"/>
    <s v="WT-02.1"/>
    <s v="Ea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58"/>
    <s v="1116L-027-058"/>
    <n v="0"/>
    <s v="WT-02.1"/>
    <s v="Ea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59"/>
    <s v="1116L-027-059"/>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59"/>
    <s v="1116L-027-059"/>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60"/>
    <s v="1116L-027-060"/>
    <n v="0"/>
    <s v="WT-02.2"/>
    <s v="East"/>
    <n v="36"/>
    <n v="136"/>
    <s v="WT-02.2, REC., SBX-L, HEAVY, HEAVY, BIRD SAFE FRIT"/>
    <s v="Rec."/>
    <s v="SBX-L"/>
    <s v="Infill 1"/>
    <n v="0.875"/>
    <n v="0.875"/>
    <n v="1.1875"/>
    <n v="1.1875"/>
    <n v="0"/>
    <n v="1"/>
    <s v="GL-07A"/>
    <n v="10"/>
    <s v="TO-1116GLA07-10-3278"/>
    <n v="34.25"/>
    <m/>
    <m/>
    <n v="133.625"/>
    <n v="31.782335069444443"/>
    <n v="381.38802083333331"/>
    <s v="NOT RELEASED"/>
    <s v="NOT CHECKED"/>
    <x v="178"/>
    <x v="0"/>
  </r>
  <r>
    <x v="40"/>
    <n v="3"/>
    <n v="27"/>
    <n v="61"/>
    <s v="1116L-027-061"/>
    <n v="0"/>
    <s v="WT-01.4"/>
    <s v="East"/>
    <n v="100"/>
    <n v="136"/>
    <s v="WT-01.4, REC., SBX, HEAVY, HEAVY, BIRD SAFE FRIT"/>
    <s v="Rec."/>
    <s v="SBX"/>
    <s v="Infill 1"/>
    <n v="0.875"/>
    <n v="0.875"/>
    <n v="1.1875"/>
    <n v="1.1875"/>
    <n v="0"/>
    <n v="1"/>
    <s v="GL-01B"/>
    <n v="10"/>
    <s v="TO-1116GLB01-10-9117"/>
    <n v="98.25"/>
    <m/>
    <m/>
    <n v="133.625"/>
    <n v="91.171223958333329"/>
    <n v="1094.0546875"/>
    <s v="NOT RELEASED"/>
    <s v="NOT CHECKED"/>
    <x v="179"/>
    <x v="0"/>
  </r>
  <r>
    <x v="40"/>
    <n v="3"/>
    <n v="27"/>
    <n v="62"/>
    <s v="1116L-027-062"/>
    <n v="0"/>
    <s v="WT-02.2"/>
    <s v="East"/>
    <n v="36"/>
    <n v="136"/>
    <s v="WT-02.2, REC., SBX-R, HEAVY, HEAVY, BIRD SAFE FRIT"/>
    <s v="Rec."/>
    <s v="SBX-R"/>
    <s v="Infill 1"/>
    <n v="0.875"/>
    <n v="0.875"/>
    <n v="1.1875"/>
    <n v="1.1875"/>
    <n v="0"/>
    <n v="1"/>
    <s v="GL-07A"/>
    <n v="10"/>
    <s v="TO-1116GLA07-10-3278"/>
    <n v="34.25"/>
    <m/>
    <m/>
    <n v="133.625"/>
    <n v="31.782335069444443"/>
    <n v="381.38802083333331"/>
    <s v="NOT RELEASED"/>
    <s v="NOT CHECKED"/>
    <x v="178"/>
    <x v="0"/>
  </r>
  <r>
    <x v="40"/>
    <n v="3"/>
    <n v="27"/>
    <n v="63"/>
    <s v="1116L-027-063"/>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63"/>
    <s v="1116L-027-063"/>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64"/>
    <s v="1116L-027-064"/>
    <n v="0"/>
    <s v="WT-02.1"/>
    <s v="Ea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64"/>
    <s v="1116L-027-064"/>
    <n v="0"/>
    <s v="WT-02.1"/>
    <s v="Ea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65"/>
    <s v="1116L-027-065"/>
    <n v="0"/>
    <s v="WT-01.8"/>
    <s v="East"/>
    <n v="100"/>
    <n v="224"/>
    <s v="WT-01.8, REC., METAL, HEAVY, HEAVY"/>
    <s v="Rec."/>
    <s v="Metal"/>
    <s v="Infill 2"/>
    <n v="0.875"/>
    <n v="0.875"/>
    <n v="0.9375"/>
    <n v="1.1875"/>
    <n v="136"/>
    <s v="N/A"/>
    <s v="GL-02Z"/>
    <n v="10"/>
    <s v="TO-1116GLZ02-10-5959"/>
    <n v="98.25"/>
    <m/>
    <m/>
    <n v="85.875"/>
    <n v="58.591796875"/>
    <n v="703.1015625"/>
    <s v="NOT RELEASED"/>
    <s v="NOT CHECKED"/>
    <x v="59"/>
    <x v="1"/>
  </r>
  <r>
    <x v="40"/>
    <n v="3"/>
    <n v="27"/>
    <n v="66"/>
    <s v="1116L-027-066"/>
    <n v="0"/>
    <s v="WT-02.1"/>
    <s v="Ea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66"/>
    <s v="1116L-027-066"/>
    <n v="0"/>
    <s v="WT-02.1"/>
    <s v="Ea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67"/>
    <s v="1116L-027-067"/>
    <n v="0"/>
    <s v="WT-01.8"/>
    <s v="East"/>
    <n v="100"/>
    <n v="224"/>
    <s v="WT-01.8, REC., METAL, HEAVY, HEAVY"/>
    <s v="Rec."/>
    <s v="Metal"/>
    <s v="Infill 2"/>
    <n v="0.875"/>
    <n v="0.875"/>
    <n v="0.9375"/>
    <n v="1.1875"/>
    <n v="136"/>
    <s v="N/A"/>
    <s v="GL-02Z"/>
    <n v="10"/>
    <s v="TO-1116GLZ02-10-5959"/>
    <n v="98.25"/>
    <m/>
    <m/>
    <n v="85.875"/>
    <n v="58.591796875"/>
    <n v="703.1015625"/>
    <s v="NOT RELEASED"/>
    <s v="NOT CHECKED"/>
    <x v="59"/>
    <x v="1"/>
  </r>
  <r>
    <x v="40"/>
    <n v="3"/>
    <n v="27"/>
    <n v="68"/>
    <s v="1116L-027-068"/>
    <n v="0"/>
    <s v="WT-02.1"/>
    <s v="Ea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68"/>
    <s v="1116L-027-068"/>
    <n v="0"/>
    <s v="WT-02.1"/>
    <s v="Ea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69"/>
    <s v="1116L-027-069"/>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69"/>
    <s v="1116L-027-069"/>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70"/>
    <s v="1116L-027-070"/>
    <n v="0"/>
    <s v="WT-02.1"/>
    <s v="Ea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70"/>
    <s v="1116L-027-070"/>
    <n v="0"/>
    <s v="WT-02.1"/>
    <s v="Ea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71"/>
    <s v="1116L-027-071"/>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71"/>
    <s v="1116L-027-071"/>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72"/>
    <s v="1116L-027-072"/>
    <n v="0"/>
    <s v="WT-02.1"/>
    <s v="Ea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72"/>
    <s v="1116L-027-072"/>
    <n v="0"/>
    <s v="WT-02.1"/>
    <s v="Ea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73"/>
    <s v="1116L-027-073"/>
    <n v="0"/>
    <s v="WT-01.2"/>
    <s v="East"/>
    <n v="100"/>
    <n v="224"/>
    <s v="WT-01.2, REC., SBX, HEAVY, HEAVY, BIRD SAFE FRIT, TOH LIGHTING "/>
    <s v="Rec."/>
    <s v="SBX"/>
    <s v="Infill 1"/>
    <n v="0.875"/>
    <n v="0.875"/>
    <n v="1.1875"/>
    <n v="0.9375"/>
    <n v="88"/>
    <n v="1"/>
    <s v="GL-01B"/>
    <n v="10"/>
    <s v="TO-1116GLB01-10-9134"/>
    <n v="98.25"/>
    <m/>
    <m/>
    <n v="133.875"/>
    <n v="91.341796875"/>
    <n v="1096.1015625"/>
    <s v="NOT RELEASED"/>
    <s v="NOT CHECKED"/>
    <x v="170"/>
    <x v="0"/>
  </r>
  <r>
    <x v="40"/>
    <n v="3"/>
    <n v="27"/>
    <n v="73"/>
    <s v="1116L-027-073"/>
    <n v="0"/>
    <s v="WT-01.2"/>
    <s v="East"/>
    <n v="100"/>
    <n v="224"/>
    <s v="WT-01.2, REC., SBX, HEAVY, HEAVY, BIRD SAFE FRIT, TOH LIGHTING "/>
    <s v="Rec."/>
    <s v="SBX"/>
    <s v="Infill 2"/>
    <n v="0.875"/>
    <n v="0.875"/>
    <n v="0.9375"/>
    <n v="1.1875"/>
    <n v="136"/>
    <s v="N/A"/>
    <s v="GL-03Z"/>
    <n v="10"/>
    <s v="TO-1116GLZ03-10-5959"/>
    <n v="98.25"/>
    <m/>
    <m/>
    <n v="85.875"/>
    <n v="58.591796875"/>
    <n v="703.1015625"/>
    <s v="NOT RELEASED"/>
    <s v="NOT CHECKED"/>
    <x v="164"/>
    <x v="0"/>
  </r>
  <r>
    <x v="40"/>
    <n v="3"/>
    <n v="27"/>
    <n v="74"/>
    <s v="1116L-027-074"/>
    <n v="0"/>
    <s v="WT-02.1"/>
    <s v="East"/>
    <n v="36"/>
    <n v="224"/>
    <s v="WT-02.1, REC., SBX-R, HEAVY, BIRD SAFE FRIT"/>
    <s v="Rec."/>
    <s v="SBX-R"/>
    <s v="Infill 1"/>
    <n v="0.875"/>
    <n v="0.875"/>
    <n v="1.1875"/>
    <n v="0.9375"/>
    <n v="88"/>
    <n v="1"/>
    <s v="GL-07A"/>
    <n v="10"/>
    <s v="TO-1116GLA07-10-3284"/>
    <n v="34.25"/>
    <m/>
    <m/>
    <n v="133.875"/>
    <n v="31.841796875"/>
    <n v="382.1015625"/>
    <s v="NOT RELEASED"/>
    <s v="NOT CHECKED"/>
    <x v="169"/>
    <x v="0"/>
  </r>
  <r>
    <x v="40"/>
    <n v="3"/>
    <n v="27"/>
    <n v="74"/>
    <s v="1116L-027-074"/>
    <n v="0"/>
    <s v="WT-02.1"/>
    <s v="East"/>
    <n v="36"/>
    <n v="224"/>
    <s v="WT-02.1, REC., SBX-R, HEAVY, BIRD SAFE FRIT"/>
    <s v="Rec."/>
    <s v="SBX-R"/>
    <s v="Infill 2"/>
    <n v="0.875"/>
    <n v="0.875"/>
    <n v="0.9375"/>
    <n v="1.1875"/>
    <n v="136"/>
    <m/>
    <s v="GL-02Z"/>
    <n v="10"/>
    <s v="TO-1116GLZ02-10-2042"/>
    <n v="34.25"/>
    <m/>
    <m/>
    <n v="85.875"/>
    <n v="20.425130208333332"/>
    <n v="245.1015625"/>
    <s v="NOT RELEASED"/>
    <s v="NOT CHECKED"/>
    <x v="57"/>
    <x v="1"/>
  </r>
  <r>
    <x v="40"/>
    <n v="3"/>
    <n v="27"/>
    <n v="75"/>
    <s v="1116L-027-075"/>
    <n v="0"/>
    <s v="WT-01.2"/>
    <s v="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75"/>
    <s v="1116L-027-075"/>
    <n v="0"/>
    <s v="WT-01.2"/>
    <s v="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76"/>
    <s v="1116L-027-076"/>
    <n v="0"/>
    <s v="WT-02.1"/>
    <s v="East"/>
    <n v="36"/>
    <n v="224"/>
    <s v="WT-02.1, REC., SBX-L, BIRD SAFE FRIT"/>
    <s v="Rec."/>
    <s v="SBX-L"/>
    <s v="Infill 1"/>
    <n v="0.875"/>
    <n v="0.875"/>
    <n v="1.1875"/>
    <n v="0.9375"/>
    <n v="88"/>
    <n v="1"/>
    <s v="GL-07A"/>
    <n v="10"/>
    <s v="TO-1116GLA07-10-3284"/>
    <n v="34.25"/>
    <m/>
    <m/>
    <n v="133.875"/>
    <n v="31.841796875"/>
    <n v="382.1015625"/>
    <s v="NOT RELEASED"/>
    <s v="NOT CHECKED"/>
    <x v="169"/>
    <x v="0"/>
  </r>
  <r>
    <x v="40"/>
    <n v="3"/>
    <n v="27"/>
    <n v="76"/>
    <s v="1116L-027-076"/>
    <n v="0"/>
    <s v="WT-02.1"/>
    <s v="East"/>
    <n v="36"/>
    <n v="224"/>
    <s v="WT-02.1, REC., SBX-L, BIRD SAFE FRIT"/>
    <s v="Rec."/>
    <s v="SBX-L"/>
    <s v="Infill 2"/>
    <n v="0.875"/>
    <n v="0.875"/>
    <n v="0.9375"/>
    <n v="1.1875"/>
    <n v="136"/>
    <m/>
    <s v="GL-02Z"/>
    <n v="10"/>
    <s v="TO-1116GLZ02-10-2042"/>
    <n v="34.25"/>
    <m/>
    <m/>
    <n v="85.875"/>
    <n v="20.425130208333332"/>
    <n v="245.1015625"/>
    <s v="NOT RELEASED"/>
    <s v="NOT CHECKED"/>
    <x v="57"/>
    <x v="1"/>
  </r>
  <r>
    <x v="40"/>
    <n v="3"/>
    <n v="27"/>
    <n v="77"/>
    <s v="1116L-027-077"/>
    <n v="0"/>
    <s v="WT-01.2"/>
    <s v="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77"/>
    <s v="1116L-027-077"/>
    <n v="0"/>
    <s v="WT-01.2"/>
    <s v="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78"/>
    <s v="1116L-027-078"/>
    <n v="0"/>
    <s v="WT-02.1"/>
    <s v="East"/>
    <n v="36"/>
    <n v="224"/>
    <s v="WT-02.1, REC., SBX-R, HEAVY, BIRD SAFE FRIT"/>
    <s v="Rec."/>
    <s v="SBX-R"/>
    <s v="Infill 1"/>
    <n v="0.93620000000000003"/>
    <n v="0.875"/>
    <n v="1.1875"/>
    <n v="0.9375"/>
    <n v="88"/>
    <n v="1"/>
    <s v="GL-07A"/>
    <n v="10"/>
    <s v="TO-1116GLA07-10-3278"/>
    <n v="34.188800000000001"/>
    <m/>
    <m/>
    <n v="133.875"/>
    <n v="31.7849"/>
    <n v="381.41880000000003"/>
    <s v="NOT RELEASED"/>
    <s v="NOT CHECKED"/>
    <x v="180"/>
    <x v="0"/>
  </r>
  <r>
    <x v="40"/>
    <n v="3"/>
    <n v="27"/>
    <n v="78"/>
    <s v="1116L-027-078"/>
    <n v="0"/>
    <s v="WT-02.1"/>
    <s v="East"/>
    <n v="36"/>
    <n v="224"/>
    <s v="WT-02.1, REC., SBX-R, HEAVY, BIRD SAFE FRIT"/>
    <s v="Rec."/>
    <s v="SBX-R"/>
    <s v="Infill 2"/>
    <n v="0.93620000000000003"/>
    <n v="0.875"/>
    <n v="0.9375"/>
    <n v="1.1875"/>
    <n v="136"/>
    <m/>
    <s v="GL-02Z"/>
    <n v="10"/>
    <s v="TO-1116GLZ02-10-2038"/>
    <n v="34.188800000000001"/>
    <m/>
    <m/>
    <n v="85.875"/>
    <n v="20.388633333333335"/>
    <n v="244.66360000000003"/>
    <s v="NOT RELEASED"/>
    <s v="NOT CHECKED"/>
    <x v="181"/>
    <x v="0"/>
  </r>
  <r>
    <x v="40"/>
    <n v="3"/>
    <n v="27"/>
    <n v="79"/>
    <s v="1116L-027-079"/>
    <n v="0"/>
    <s v="WT-03.4"/>
    <s v="Southeast"/>
    <n v="73.740099999999998"/>
    <n v="224"/>
    <s v="WT-03.4, CURVED, SBX, HEAVY, BIRD SAFE FRIT, TOH LIGHTING "/>
    <s v="Curved"/>
    <s v="SBX"/>
    <s v="Infill 1"/>
    <n v="1.014"/>
    <n v="1.014"/>
    <n v="1.1875"/>
    <n v="0.9375"/>
    <n v="88"/>
    <n v="1"/>
    <s v="GL-04A"/>
    <n v="30"/>
    <s v="TO-1116GLA04-30-6766"/>
    <m/>
    <n v="71.712099999999992"/>
    <n v="138"/>
    <n v="133.875"/>
    <n v="66.66984296874999"/>
    <n v="800.03811562499982"/>
    <s v="NOT RELEASED"/>
    <s v="NOT CHECKED"/>
    <x v="182"/>
    <x v="0"/>
  </r>
  <r>
    <x v="40"/>
    <n v="3"/>
    <n v="27"/>
    <n v="79"/>
    <s v="1116L-027-079"/>
    <n v="0"/>
    <s v="WT-03.4"/>
    <s v="Southeast"/>
    <n v="73.740099999999998"/>
    <n v="224"/>
    <s v="WT-03.4, CURVED, SBX, HEAVY, BIRD SAFE FRIT, TOH LIGHTING "/>
    <s v="Curved"/>
    <s v="SBX"/>
    <s v="Infill 2"/>
    <n v="1.014"/>
    <n v="1.014"/>
    <n v="0.9375"/>
    <n v="1.1875"/>
    <n v="136"/>
    <n v="2.2000000000000002"/>
    <s v="GL-04B"/>
    <n v="30"/>
    <s v="TO-1116GLB04-30-4376"/>
    <m/>
    <n v="71.712099999999992"/>
    <n v="138"/>
    <n v="85.875"/>
    <n v="42.765809635416666"/>
    <n v="513.18971562499996"/>
    <s v="NOT RELEASED"/>
    <s v="NOT CHECKED"/>
    <x v="183"/>
    <x v="0"/>
  </r>
  <r>
    <x v="40"/>
    <n v="3"/>
    <n v="27"/>
    <n v="80"/>
    <s v="1116L-027-080"/>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80"/>
    <s v="1116L-027-080"/>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81"/>
    <s v="1116L-027-081"/>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1"/>
    <s v="1116L-027-081"/>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82"/>
    <s v="1116L-027-082"/>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82"/>
    <s v="1116L-027-082"/>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83"/>
    <s v="1116L-027-083"/>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3"/>
    <s v="1116L-027-083"/>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84"/>
    <s v="1116L-027-084"/>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84"/>
    <s v="1116L-027-084"/>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85"/>
    <s v="1116L-027-085"/>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5"/>
    <s v="1116L-027-085"/>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86"/>
    <s v="1116L-027-086"/>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86"/>
    <s v="1116L-027-086"/>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87"/>
    <s v="1116L-027-087"/>
    <n v="0"/>
    <s v="WT-01.6"/>
    <s v="Southeast"/>
    <n v="100"/>
    <n v="224"/>
    <s v="WT-01.6, REC., DOOR, BIRD SAFE FRIT, TOH LIGHTING "/>
    <s v="Rec."/>
    <s v="Door"/>
    <s v="Infill 1"/>
    <n v="0.875"/>
    <n v="0.875"/>
    <n v="0.9375"/>
    <n v="0.9375"/>
    <n v="170.44499999999999"/>
    <n v="1"/>
    <s v="GL-01B"/>
    <n v="10"/>
    <s v="TO-1116GLB01-10-3526"/>
    <n v="98.25"/>
    <m/>
    <m/>
    <n v="51.680000000000007"/>
    <n v="35.260833333333338"/>
    <n v="423.13000000000005"/>
    <s v="NOT RELEASED"/>
    <s v="NOT CHECKED"/>
    <x v="171"/>
    <x v="0"/>
  </r>
  <r>
    <x v="40"/>
    <n v="3"/>
    <n v="27"/>
    <n v="87"/>
    <s v="1116L-027-087"/>
    <n v="0"/>
    <s v="WT-01.6"/>
    <s v="Southeast"/>
    <n v="100"/>
    <n v="224"/>
    <s v="WT-01.6, REC., DOOR, BIRD SAFE FRIT, TOH LIGHTING "/>
    <s v="Rec."/>
    <s v="Door"/>
    <s v="Infill 2 - Spandrel"/>
    <n v="0.875"/>
    <n v="0.875"/>
    <n v="0.9375"/>
    <n v="1.1875"/>
    <n v="136"/>
    <s v="N/A"/>
    <s v="GL-03Z"/>
    <n v="10"/>
    <s v="TO-1116GLZ03-10-5959"/>
    <n v="98.25"/>
    <m/>
    <m/>
    <n v="85.875"/>
    <n v="58.591796875"/>
    <n v="703.1015625"/>
    <s v="NOT RELEASED"/>
    <s v="NOT CHECKED"/>
    <x v="164"/>
    <x v="0"/>
  </r>
  <r>
    <x v="40"/>
    <n v="3"/>
    <n v="27"/>
    <n v="87"/>
    <s v="1116L-027-087"/>
    <n v="0"/>
    <s v="WT-01.6"/>
    <s v="Southeast"/>
    <n v="100"/>
    <n v="224"/>
    <s v="WT-01.6, REC., DOOR, BIRD SAFE FRIT, TOH LIGHTING "/>
    <s v="Rec."/>
    <s v="Door"/>
    <s v="Infill 3 SL"/>
    <n v="74.873699999999999"/>
    <n v="0.875"/>
    <n v="1.1875"/>
    <n v="0.9375"/>
    <n v="141.55500000000001"/>
    <m/>
    <s v="GL-01B"/>
    <n v="10"/>
    <s v="TO-1116GLB01-10-1452"/>
    <n v="24.251300000000001"/>
    <m/>
    <m/>
    <n v="80.319999999999993"/>
    <n v="13.526836222222222"/>
    <n v="162.32203466666667"/>
    <s v="NOT RELEASED"/>
    <s v="NOT CHECKED"/>
    <x v="0"/>
    <x v="0"/>
  </r>
  <r>
    <x v="40"/>
    <n v="3"/>
    <n v="27"/>
    <n v="87"/>
    <s v="1116L-027-087"/>
    <n v="0"/>
    <s v="WT-01.6"/>
    <s v="Southeast"/>
    <n v="100"/>
    <n v="224"/>
    <s v="WT-01.6, REC., DOOR, BIRD SAFE FRIT, TOH LIGHTING "/>
    <s v="Rec."/>
    <s v="Door"/>
    <s v="Infill 4 SL"/>
    <n v="0.875"/>
    <n v="74.873699999999999"/>
    <n v="0.9375"/>
    <n v="0.9375"/>
    <n v="165.55500000000001"/>
    <m/>
    <s v="GL-01B"/>
    <n v="10"/>
    <s v="TO-1116GLB01-10-1027"/>
    <n v="24.251300000000001"/>
    <m/>
    <m/>
    <n v="56.569999999999993"/>
    <n v="9.527055840277777"/>
    <n v="114.32467008333333"/>
    <s v="NOT RELEASED"/>
    <s v="NOT CHECKED"/>
    <x v="0"/>
    <x v="0"/>
  </r>
  <r>
    <x v="40"/>
    <n v="3"/>
    <n v="27"/>
    <n v="88"/>
    <s v="1116L-027-088"/>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88"/>
    <s v="1116L-027-088"/>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89"/>
    <s v="1116L-027-089"/>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9"/>
    <s v="1116L-027-089"/>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0"/>
    <s v="1116L-027-090"/>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90"/>
    <s v="1116L-027-090"/>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91"/>
    <s v="1116L-027-091"/>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91"/>
    <s v="1116L-027-091"/>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2"/>
    <s v="1116L-027-092"/>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92"/>
    <s v="1116L-027-092"/>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93"/>
    <s v="1116L-027-093"/>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93"/>
    <s v="1116L-027-093"/>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4"/>
    <s v="1116L-027-094"/>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94"/>
    <s v="1116L-027-094"/>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95"/>
    <s v="1116L-027-095"/>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95"/>
    <s v="1116L-027-095"/>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6"/>
    <s v="1116L-027-096"/>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96"/>
    <s v="1116L-027-096"/>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97"/>
    <s v="1116L-027-097"/>
    <n v="0"/>
    <s v="WT-01.2"/>
    <s v="Southeast"/>
    <n v="100"/>
    <n v="224"/>
    <s v="WT-01.2, REC., SBX, BIRD SAFE FRIT, TOH LIGHTING "/>
    <s v="Rec."/>
    <s v="SBX"/>
    <s v="Infill 1"/>
    <n v="0.875"/>
    <n v="0.875"/>
    <n v="1.1875"/>
    <n v="0.9375"/>
    <n v="88"/>
    <s v="N/A"/>
    <s v="GL-01B"/>
    <n v="10"/>
    <s v="TO-1116GLB01-10-9134"/>
    <n v="98.25"/>
    <m/>
    <m/>
    <n v="133.875"/>
    <n v="91.341796875"/>
    <n v="1096.1015625"/>
    <s v="NOT RELEASED"/>
    <s v="NOT CHECKED"/>
    <x v="170"/>
    <x v="0"/>
  </r>
  <r>
    <x v="40"/>
    <n v="3"/>
    <n v="27"/>
    <n v="97"/>
    <s v="1116L-027-097"/>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8"/>
    <s v="1116L-027-098"/>
    <n v="0"/>
    <s v="WT-02.1"/>
    <s v="Southeast"/>
    <n v="36"/>
    <n v="192"/>
    <s v="WT-02.1, REC., SBX-R, HEAVY, TYP."/>
    <s v="Rec."/>
    <s v="SBX-R"/>
    <s v="Infill 1"/>
    <n v="0.875"/>
    <n v="0.875"/>
    <n v="1.1875"/>
    <n v="0.9375"/>
    <n v="88"/>
    <s v="N/A"/>
    <s v="GL-07T"/>
    <n v="10"/>
    <s v="TO-1116GLT07-10-2423"/>
    <n v="34.25"/>
    <m/>
    <m/>
    <n v="101.875"/>
    <n v="24.230685763888889"/>
    <n v="290.76822916666669"/>
    <s v="NOT RELEASED"/>
    <s v="NOT CHECKED"/>
    <x v="123"/>
    <x v="0"/>
  </r>
  <r>
    <x v="40"/>
    <n v="3"/>
    <n v="27"/>
    <n v="98"/>
    <s v="1116L-027-098"/>
    <n v="0"/>
    <s v="WT-02.1"/>
    <s v="Southeast"/>
    <n v="36"/>
    <n v="192"/>
    <s v="WT-02.1, REC., SBX-R, HEAVY, TYP."/>
    <s v="Rec."/>
    <s v="SBX-R"/>
    <s v="Infill 2"/>
    <n v="0.875"/>
    <n v="0.875"/>
    <n v="0.9375"/>
    <n v="1.1875"/>
    <n v="104"/>
    <s v="N/A"/>
    <s v="GL-02Z"/>
    <n v="10"/>
    <s v="TO-1116GLZ02-10-2042"/>
    <n v="34.25"/>
    <m/>
    <m/>
    <n v="85.875"/>
    <n v="20.425130208333332"/>
    <n v="245.1015625"/>
    <s v="NOT RELEASED"/>
    <s v="NOT CHECKED"/>
    <x v="57"/>
    <x v="1"/>
  </r>
  <r>
    <x v="40"/>
    <n v="3"/>
    <n v="27"/>
    <n v="99"/>
    <s v="1116L-027-099"/>
    <n v="0"/>
    <s v="WT-03.4"/>
    <s v="Southeast"/>
    <n v="95.5625"/>
    <n v="192"/>
    <s v="WT-03.4, CURVED, SBX, HEAVY, HEAVY, TOH LIGHTING "/>
    <s v="Curved"/>
    <s v="SBX"/>
    <s v="Infill 1"/>
    <n v="0.63029999999999997"/>
    <n v="0.88349999999999995"/>
    <n v="1.1875"/>
    <n v="0.9375"/>
    <n v="88"/>
    <s v="N/A"/>
    <s v="GL-04T"/>
    <n v="30"/>
    <s v="TO-1116GLT04-30-6753"/>
    <m/>
    <n v="94.048699999999997"/>
    <n v="138"/>
    <n v="101.875"/>
    <n v="66.536189670138882"/>
    <n v="798.43427604166664"/>
    <s v="NOT RELEASED"/>
    <s v="NOT CHECKED"/>
    <x v="184"/>
    <x v="0"/>
  </r>
  <r>
    <x v="40"/>
    <n v="3"/>
    <n v="27"/>
    <n v="99"/>
    <s v="1116L-027-099"/>
    <n v="0"/>
    <s v="WT-03.4"/>
    <s v="Southeast"/>
    <n v="95.5625"/>
    <n v="192"/>
    <s v="WT-03.4, CURVED, SBX, HEAVY, HEAVY, TOH LIGHTING "/>
    <s v="Curved"/>
    <s v="SBX"/>
    <s v="Infill 2"/>
    <n v="0.63029999999999997"/>
    <n v="0.88349999999999995"/>
    <n v="0.9375"/>
    <n v="1.1875"/>
    <n v="104"/>
    <n v="2.2000000000000002"/>
    <s v="GL-04B"/>
    <n v="30"/>
    <s v="TO-1116GLB04-30-5608"/>
    <m/>
    <n v="94.048699999999997"/>
    <n v="138"/>
    <n v="85.875"/>
    <n v="56.08633411458333"/>
    <n v="673.03600937499994"/>
    <s v="NOT RELEASED"/>
    <s v="NOT CHECKED"/>
    <x v="185"/>
    <x v="0"/>
  </r>
  <r>
    <x v="40"/>
    <n v="3"/>
    <n v="27"/>
    <n v="100"/>
    <s v="1116L-027-100"/>
    <n v="0"/>
    <s v="WT-03.5"/>
    <s v="Southeast"/>
    <n v="36.093000000000004"/>
    <n v="192"/>
    <s v="WT-03.5, CURVED, SBX-L, HEAVY"/>
    <s v="Curved"/>
    <s v="SBX-L"/>
    <s v="Infill 1"/>
    <n v="0.83699999999999997"/>
    <n v="1.0375000000000001"/>
    <n v="1.1875"/>
    <n v="0.9375"/>
    <n v="88"/>
    <s v="N/A"/>
    <s v="GL-09T"/>
    <n v="30"/>
    <s v="TO-1116GLT09-30-2420"/>
    <m/>
    <n v="34.218500000000006"/>
    <n v="138"/>
    <n v="101.875"/>
    <n v="24.208400607638893"/>
    <n v="290.50080729166672"/>
    <s v="NOT RELEASED"/>
    <s v="NOT CHECKED"/>
    <x v="128"/>
    <x v="0"/>
  </r>
  <r>
    <x v="40"/>
    <n v="3"/>
    <n v="27"/>
    <n v="100"/>
    <s v="1116L-027-100"/>
    <n v="0"/>
    <s v="WT-03.5"/>
    <s v="Southeast"/>
    <n v="36.093000000000004"/>
    <n v="192"/>
    <s v="WT-03.5, CURVED, SBX-L, HEAVY"/>
    <s v="Curved"/>
    <s v="SBX-L"/>
    <s v="Infill 2"/>
    <n v="0.83699999999999997"/>
    <n v="1.0375000000000001"/>
    <n v="0.9375"/>
    <n v="1.1875"/>
    <n v="104"/>
    <m/>
    <s v="GL-05D"/>
    <n v="30"/>
    <s v="TO-1116GLD05-30-2040"/>
    <m/>
    <n v="34.218500000000006"/>
    <n v="138"/>
    <n v="85.875"/>
    <n v="20.406345052083335"/>
    <n v="244.87734459935811"/>
    <s v="NOT RELEASED"/>
    <s v="NOT CHECKED"/>
    <x v="93"/>
    <x v="0"/>
  </r>
  <r>
    <x v="40"/>
    <n v="3"/>
    <n v="27"/>
    <n v="101"/>
    <s v="1116L-027-101"/>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1"/>
    <s v="1116L-027-101"/>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2"/>
    <s v="1116L-027-102"/>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02"/>
    <s v="1116L-027-102"/>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03"/>
    <s v="1116L-027-103"/>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3"/>
    <s v="1116L-027-103"/>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4"/>
    <s v="1116L-027-104"/>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7"/>
    <n v="104"/>
    <s v="1116L-027-104"/>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7"/>
    <n v="105"/>
    <s v="1116L-027-105"/>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5"/>
    <s v="1116L-027-105"/>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6"/>
    <s v="1116L-027-106"/>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06"/>
    <s v="1116L-027-106"/>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07"/>
    <s v="1116L-027-107"/>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7"/>
    <s v="1116L-027-107"/>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8"/>
    <s v="1116L-027-108"/>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7"/>
    <n v="108"/>
    <s v="1116L-027-108"/>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7"/>
    <n v="109"/>
    <s v="1116L-027-109"/>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9"/>
    <s v="1116L-027-109"/>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10"/>
    <s v="1116L-027-110"/>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10"/>
    <s v="1116L-027-110"/>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11"/>
    <s v="1116L-027-111"/>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11"/>
    <s v="1116L-027-111"/>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12"/>
    <s v="1116L-027-112"/>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7"/>
    <n v="112"/>
    <s v="1116L-027-112"/>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7"/>
    <n v="113"/>
    <s v="1116L-027-113"/>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13"/>
    <s v="1116L-027-113"/>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14"/>
    <s v="1116L-027-114"/>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14"/>
    <s v="1116L-027-114"/>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15"/>
    <s v="1116L-027-115"/>
    <n v="0"/>
    <s v="WT-01.2"/>
    <s v="South"/>
    <n v="100"/>
    <n v="192"/>
    <s v="WT-01.2, REC., SBX, HEAVY, TOH LIGHTING"/>
    <s v="Rec."/>
    <s v="SBX"/>
    <s v="Infill 1"/>
    <n v="0.875"/>
    <n v="0.875"/>
    <n v="1.1875"/>
    <n v="0.9375"/>
    <n v="88"/>
    <s v="N/A"/>
    <s v="GL-01T"/>
    <n v="10"/>
    <s v="TO-1116GLT01-10-7050"/>
    <n v="98.25"/>
    <m/>
    <m/>
    <n v="101.875"/>
    <n v="69.508463541666671"/>
    <n v="834.1015625"/>
    <s v="NOT RELEASED"/>
    <s v="NOT CHECKED"/>
    <x v="129"/>
    <x v="0"/>
  </r>
  <r>
    <x v="40"/>
    <n v="3"/>
    <n v="27"/>
    <n v="115"/>
    <s v="1116L-027-115"/>
    <n v="0"/>
    <s v="WT-01.2"/>
    <s v="South"/>
    <n v="100"/>
    <n v="192"/>
    <s v="WT-01.2, REC., SBX, HEAVY, TOH LIGHTING"/>
    <s v="Rec."/>
    <s v="SBX"/>
    <s v="Infill 2"/>
    <n v="0.875"/>
    <n v="0.875"/>
    <n v="0.9375"/>
    <n v="1.1875"/>
    <n v="104"/>
    <s v="N/A"/>
    <s v="GL-03Z"/>
    <n v="10"/>
    <s v="TO-1116GLZ03-10-5959"/>
    <n v="98.25"/>
    <m/>
    <m/>
    <n v="85.875"/>
    <n v="58.591796875"/>
    <n v="703.1015625"/>
    <s v="NOT RELEASED"/>
    <s v="NOT CHECKED"/>
    <x v="164"/>
    <x v="0"/>
  </r>
  <r>
    <x v="40"/>
    <n v="3"/>
    <n v="27"/>
    <n v="116"/>
    <s v="1116L-027-116"/>
    <n v="0"/>
    <s v="WT-02.1"/>
    <s v="South"/>
    <n v="36"/>
    <n v="192"/>
    <s v="WT-02.1, REC., SBX-L, HEAVY, HEAVY"/>
    <s v="Rec."/>
    <s v="SBX-L"/>
    <s v="Infill 1"/>
    <n v="0.875"/>
    <n v="0.875"/>
    <n v="1.1875"/>
    <n v="0.9375"/>
    <n v="88"/>
    <s v="N/A"/>
    <s v="GL-07T"/>
    <n v="10"/>
    <s v="TO-1116GLT07-10-2423"/>
    <n v="34.25"/>
    <m/>
    <m/>
    <n v="101.875"/>
    <n v="24.230685763888889"/>
    <n v="290.76822916666669"/>
    <s v="NOT RELEASED"/>
    <s v="NOT CHECKED"/>
    <x v="123"/>
    <x v="0"/>
  </r>
  <r>
    <x v="40"/>
    <n v="3"/>
    <n v="27"/>
    <n v="116"/>
    <s v="1116L-027-116"/>
    <n v="0"/>
    <s v="WT-02.1"/>
    <s v="South"/>
    <n v="36"/>
    <n v="192"/>
    <s v="WT-02.1, REC., SBX-L, HEAVY, HEAVY"/>
    <s v="Rec."/>
    <s v="SBX-L"/>
    <s v="Infill 2"/>
    <n v="0.875"/>
    <n v="0.875"/>
    <n v="0.9375"/>
    <n v="1.1875"/>
    <n v="104"/>
    <s v="N/A"/>
    <s v="GL-02Z"/>
    <n v="10"/>
    <s v="TO-1116GLZ02-10-2042"/>
    <n v="34.25"/>
    <m/>
    <m/>
    <n v="85.875"/>
    <n v="20.425130208333332"/>
    <n v="245.1015625"/>
    <s v="NOT RELEASED"/>
    <s v="NOT CHECKED"/>
    <x v="57"/>
    <x v="1"/>
  </r>
  <r>
    <x v="40"/>
    <n v="3"/>
    <n v="27"/>
    <n v="117"/>
    <s v="1116L-027-117"/>
    <n v="0"/>
    <s v="WT-01.2"/>
    <s v="South"/>
    <n v="100"/>
    <n v="192"/>
    <s v="WT-01.2, REC., SBX, HEAVY, HEAVY, TOH LIGHTING"/>
    <s v="Rec."/>
    <s v="SBX"/>
    <s v="Infill 1"/>
    <n v="0.875"/>
    <n v="0.875"/>
    <n v="1.1875"/>
    <n v="0.9375"/>
    <n v="88"/>
    <s v="N/A"/>
    <s v="GL-01T"/>
    <n v="10"/>
    <s v="TO-1116GLT01-10-7050"/>
    <n v="98.25"/>
    <m/>
    <m/>
    <n v="101.875"/>
    <n v="69.508463541666671"/>
    <n v="834.1015625"/>
    <s v="NOT RELEASED"/>
    <s v="NOT CHECKED"/>
    <x v="129"/>
    <x v="0"/>
  </r>
  <r>
    <x v="40"/>
    <n v="3"/>
    <n v="27"/>
    <n v="117"/>
    <s v="1116L-027-117"/>
    <n v="0"/>
    <s v="WT-01.2"/>
    <s v="South"/>
    <n v="100"/>
    <n v="192"/>
    <s v="WT-01.2, REC., SBX, HEAVY, HEAVY, TOH LIGHTING"/>
    <s v="Rec."/>
    <s v="SBX"/>
    <s v="Infill 2"/>
    <n v="0.875"/>
    <n v="0.875"/>
    <n v="0.9375"/>
    <n v="1.1875"/>
    <n v="104"/>
    <s v="N/A"/>
    <s v="GL-03Z"/>
    <n v="10"/>
    <s v="TO-1116GLZ03-10-5959"/>
    <n v="98.25"/>
    <m/>
    <m/>
    <n v="85.875"/>
    <n v="58.591796875"/>
    <n v="703.1015625"/>
    <s v="NOT RELEASED"/>
    <s v="NOT CHECKED"/>
    <x v="164"/>
    <x v="0"/>
  </r>
  <r>
    <x v="40"/>
    <n v="3"/>
    <n v="27"/>
    <n v="118"/>
    <s v="1116L-027-118"/>
    <n v="0"/>
    <s v="WT-02.1"/>
    <s v="South"/>
    <n v="36.125"/>
    <n v="192"/>
    <s v="WT-02.1, REC., SBX-R, HEAVY, HEAVY"/>
    <s v="Rec."/>
    <s v="SBX-R"/>
    <s v="Infill 1"/>
    <n v="1"/>
    <n v="0.875"/>
    <n v="1.1875"/>
    <n v="0.9375"/>
    <n v="88"/>
    <s v="N/A"/>
    <s v="GL-07T"/>
    <n v="10"/>
    <s v="TO-1116GLT07-10-2423"/>
    <n v="34.25"/>
    <m/>
    <m/>
    <n v="101.875"/>
    <n v="24.230685763888889"/>
    <n v="290.76822916666669"/>
    <s v="NOT RELEASED"/>
    <s v="NOT CHECKED"/>
    <x v="123"/>
    <x v="0"/>
  </r>
  <r>
    <x v="40"/>
    <n v="3"/>
    <n v="27"/>
    <n v="118"/>
    <s v="1116L-027-118"/>
    <n v="0"/>
    <s v="WT-02.1"/>
    <s v="South"/>
    <n v="36.125"/>
    <n v="192"/>
    <s v="WT-02.1, REC., SBX-R, HEAVY, HEAVY"/>
    <s v="Rec."/>
    <s v="SBX-R"/>
    <s v="Infill 2"/>
    <n v="1"/>
    <n v="0.875"/>
    <n v="0.9375"/>
    <n v="1.1875"/>
    <n v="104"/>
    <s v="N/A"/>
    <s v="GL-02Z"/>
    <n v="10"/>
    <s v="TO-1116GLZ02-10-2042"/>
    <n v="34.25"/>
    <m/>
    <m/>
    <n v="85.875"/>
    <n v="20.425130208333332"/>
    <n v="245.1015625"/>
    <s v="NOT RELEASED"/>
    <s v="NOT CHECKED"/>
    <x v="57"/>
    <x v="1"/>
  </r>
  <r>
    <x v="40"/>
    <n v="3"/>
    <s v="27A"/>
    <n v="60"/>
    <s v="1116L-027A-060"/>
    <n v="0"/>
    <s v="WT-02.1"/>
    <s v="East"/>
    <n v="36"/>
    <n v="138"/>
    <s v="WT-02.1, REC., SBX-R, HEAVY, HEAVY"/>
    <s v="Rec."/>
    <s v="SBX-R"/>
    <s v="Infill 1"/>
    <n v="0.875"/>
    <n v="0.875"/>
    <n v="1.1875"/>
    <n v="0.9375"/>
    <n v="50"/>
    <s v="TBC"/>
    <s v="GL-02Z"/>
    <n v="10"/>
    <s v="TO-1116GLZ02-10-2042"/>
    <n v="34.25"/>
    <m/>
    <m/>
    <n v="85.875"/>
    <n v="20.425130208333332"/>
    <n v="245.1015625"/>
    <s v="NOT RELEASED"/>
    <s v="NOT CHECKED"/>
    <x v="57"/>
    <x v="1"/>
  </r>
  <r>
    <x v="40"/>
    <n v="3"/>
    <s v="27A"/>
    <n v="60"/>
    <s v="1116L-027A-060"/>
    <n v="0"/>
    <s v="WT-02.1"/>
    <s v="East"/>
    <n v="36"/>
    <n v="138"/>
    <s v="WT-02.1, REC., SBX-R, HEAVY, HEAVY"/>
    <s v="Rec."/>
    <s v="SBX-R"/>
    <s v="Infill 2"/>
    <n v="0.875"/>
    <n v="0.875"/>
    <n v="0.9375"/>
    <n v="1.1875"/>
    <n v="88"/>
    <s v="TBC"/>
    <s v="GL-07T"/>
    <n v="10"/>
    <s v="TO-1116GLT07-10-1138"/>
    <n v="34.25"/>
    <m/>
    <m/>
    <n v="47.875"/>
    <n v="11.386935763888889"/>
    <n v="136.64322916666669"/>
    <s v="NOT RELEASED"/>
    <s v="NOT CHECKED"/>
    <x v="186"/>
    <x v="0"/>
  </r>
  <r>
    <x v="40"/>
    <n v="3"/>
    <s v="27A"/>
    <n v="61"/>
    <s v="1116L-027A-061"/>
    <n v="0"/>
    <s v="WT-01.2"/>
    <s v="East"/>
    <n v="100"/>
    <n v="138"/>
    <s v="WT-01.2, REC., SBX, HEAVY, HEAVY"/>
    <s v="Rec."/>
    <s v="SBX"/>
    <s v="Infill 1"/>
    <n v="0.875"/>
    <n v="0.875"/>
    <n v="1.1875"/>
    <n v="0.9375"/>
    <n v="50"/>
    <s v="TBC"/>
    <s v="GL-02Z"/>
    <n v="10"/>
    <s v="TO-1116GLZ02-10-5959"/>
    <n v="98.25"/>
    <m/>
    <m/>
    <n v="85.875"/>
    <n v="58.591796875"/>
    <n v="703.1015625"/>
    <s v="NOT RELEASED"/>
    <s v="NOT CHECKED"/>
    <x v="59"/>
    <x v="1"/>
  </r>
  <r>
    <x v="40"/>
    <n v="3"/>
    <s v="27A"/>
    <n v="61"/>
    <s v="1116L-027A-061"/>
    <n v="0"/>
    <s v="WT-01.2"/>
    <s v="East"/>
    <n v="100"/>
    <n v="138"/>
    <s v="WT-01.2, REC., SBX, HEAVY, HEAVY"/>
    <s v="Rec."/>
    <s v="SBX"/>
    <s v="Infill 2"/>
    <n v="0.875"/>
    <n v="0.875"/>
    <n v="0.9375"/>
    <n v="1.1875"/>
    <n v="88"/>
    <s v="TBC"/>
    <s v="GL-01T"/>
    <n v="10"/>
    <s v="TO-1116GLT01-10-3366"/>
    <n v="98.25"/>
    <m/>
    <m/>
    <n v="47.875"/>
    <n v="32.664713541666664"/>
    <n v="391.9765625"/>
    <s v="NOT RELEASED"/>
    <s v="NOT CHECKED"/>
    <x v="187"/>
    <x v="0"/>
  </r>
  <r>
    <x v="40"/>
    <n v="3"/>
    <s v="27A"/>
    <n v="62"/>
    <s v="1116L-027A-062"/>
    <n v="0"/>
    <s v="WT-02.1"/>
    <s v="East"/>
    <n v="36"/>
    <n v="138"/>
    <s v="WT-02.1, REC., SBX-L, HEAVY, HEAVY"/>
    <s v="Rec."/>
    <s v="SBX-L"/>
    <s v="Infill 1"/>
    <n v="0.875"/>
    <n v="0.875"/>
    <n v="1.1875"/>
    <n v="0.9375"/>
    <n v="50"/>
    <s v="TBC"/>
    <s v="GL-02Z"/>
    <n v="10"/>
    <s v="TO-1116GLZ02-10-2042"/>
    <n v="34.25"/>
    <m/>
    <m/>
    <n v="85.875"/>
    <n v="20.425130208333332"/>
    <n v="245.1015625"/>
    <s v="NOT RELEASED"/>
    <s v="NOT CHECKED"/>
    <x v="57"/>
    <x v="1"/>
  </r>
  <r>
    <x v="40"/>
    <n v="3"/>
    <s v="27A"/>
    <n v="62"/>
    <s v="1116L-027A-062"/>
    <n v="0"/>
    <s v="WT-02.1"/>
    <s v="East"/>
    <n v="36"/>
    <n v="138"/>
    <s v="WT-02.1, REC., SBX-L, HEAVY, HEAVY"/>
    <s v="Rec."/>
    <s v="SBX-L"/>
    <s v="Infill 2"/>
    <n v="0.875"/>
    <n v="0.875"/>
    <n v="0.9375"/>
    <n v="1.1875"/>
    <n v="88"/>
    <s v="TBC"/>
    <s v="GL-07T"/>
    <n v="10"/>
    <s v="TO-1116GLT07-10-1138"/>
    <n v="34.25"/>
    <m/>
    <m/>
    <n v="47.875"/>
    <n v="11.386935763888889"/>
    <n v="136.64322916666669"/>
    <s v="NOT RELEASED"/>
    <s v="NOT CHECKED"/>
    <x v="186"/>
    <x v="0"/>
  </r>
  <r>
    <x v="40"/>
    <n v="3"/>
    <n v="28"/>
    <n v="1"/>
    <s v="1116L-028-001"/>
    <n v="0"/>
    <s v="WT-03.4"/>
    <s v="Southwest"/>
    <n v="90.544600000000003"/>
    <n v="192"/>
    <s v="WT-03.4, CURVED, SBX, COPING, HEAVY, HEAVY, TOH LIGHTING"/>
    <s v="Curved"/>
    <s v="SBX"/>
    <s v="Infill 1"/>
    <n v="0.91420000000000001"/>
    <n v="0.93379999999999996"/>
    <n v="1.1875"/>
    <n v="0.9375"/>
    <n v="88"/>
    <s v="N/A"/>
    <s v="GL-04T"/>
    <n v="30"/>
    <s v="TO-1116GLT04-30-6374"/>
    <m/>
    <n v="88.696600000000004"/>
    <n v="192.5"/>
    <n v="101.875"/>
    <n v="62.749764756944451"/>
    <n v="752.99717708333344"/>
    <s v="NOT RELEASED"/>
    <s v="NOT CHECKED"/>
    <x v="122"/>
    <x v="0"/>
  </r>
  <r>
    <x v="40"/>
    <n v="3"/>
    <n v="28"/>
    <n v="1"/>
    <s v="1116L-028-001"/>
    <n v="0"/>
    <s v="WT-03.4"/>
    <s v="Southwest"/>
    <n v="90.544600000000003"/>
    <n v="192"/>
    <s v="WT-03.4, CURVED, SBX, COPING, HEAVY, HEAVY, TOH LIGHTING"/>
    <s v="Curved"/>
    <s v="SBX"/>
    <s v="Infill 2"/>
    <n v="0.91420000000000001"/>
    <n v="0.93379999999999996"/>
    <n v="0.9375"/>
    <n v="3.6875"/>
    <n v="104"/>
    <n v="2.2000000000000002"/>
    <s v="GL-04B"/>
    <n v="30"/>
    <s v="TO-1116GLB04-30-5135"/>
    <m/>
    <n v="88.696600000000004"/>
    <n v="192.5"/>
    <n v="83.375"/>
    <n v="51.354715451388891"/>
    <n v="616.25658541666667"/>
    <s v="NOT RELEASED"/>
    <s v="NOT CHECKED"/>
    <x v="188"/>
    <x v="0"/>
  </r>
  <r>
    <x v="40"/>
    <n v="3"/>
    <n v="28"/>
    <n v="2"/>
    <s v="1116L-028-002"/>
    <n v="0"/>
    <s v="WT-03.4"/>
    <s v="Southwest"/>
    <n v="90.508499999999998"/>
    <n v="192"/>
    <s v="WT-03.4, CURVED, SBX, COPING, HEAVY, HEAVY, TOH LIGHTING"/>
    <s v="Curved"/>
    <s v="SBX"/>
    <s v="Infill 1"/>
    <n v="0.90595000000000003"/>
    <n v="0.90595000000000003"/>
    <n v="1.1875"/>
    <n v="0.9375"/>
    <n v="88"/>
    <s v="N/A"/>
    <s v="GL-04T"/>
    <n v="30"/>
    <s v="TO-1116GLT04-30-6374"/>
    <m/>
    <n v="88.696600000000004"/>
    <n v="192.5"/>
    <n v="101.875"/>
    <n v="62.749764756944451"/>
    <n v="752.99717708333344"/>
    <s v="NOT RELEASED"/>
    <s v="NOT CHECKED"/>
    <x v="122"/>
    <x v="0"/>
  </r>
  <r>
    <x v="40"/>
    <n v="3"/>
    <n v="28"/>
    <n v="2"/>
    <s v="1116L-028-002"/>
    <n v="0"/>
    <s v="WT-03.4"/>
    <s v="Southwest"/>
    <n v="90.508499999999998"/>
    <n v="192"/>
    <s v="WT-03.4, CURVED, SBX, COPING, HEAVY, HEAVY, TOH LIGHTING"/>
    <s v="Curved"/>
    <s v="SBX"/>
    <s v="Infill 2"/>
    <n v="0.90595000000000003"/>
    <n v="0.90595000000000003"/>
    <n v="0.9375"/>
    <n v="3.6875"/>
    <n v="104"/>
    <n v="2.2000000000000002"/>
    <s v="GL-04B"/>
    <n v="30"/>
    <s v="TO-1116GLB04-30-5135"/>
    <m/>
    <n v="88.696600000000004"/>
    <n v="192.5"/>
    <n v="83.375"/>
    <n v="51.354715451388891"/>
    <n v="616.25658541666667"/>
    <s v="NOT RELEASED"/>
    <s v="NOT CHECKED"/>
    <x v="188"/>
    <x v="0"/>
  </r>
  <r>
    <x v="40"/>
    <n v="3"/>
    <n v="28"/>
    <n v="3"/>
    <s v="1116L-028-003"/>
    <n v="0"/>
    <s v="WT-03.4"/>
    <s v="Southwest"/>
    <n v="90.522000000000006"/>
    <n v="192"/>
    <s v="WT-03.4, CURVED, SBX, COPING, HEAVY, HEAVY, TOH LIGHTING"/>
    <s v="Curved"/>
    <s v="SBX"/>
    <s v="Infill 1"/>
    <n v="0.91269999999999996"/>
    <n v="0.91269999999999996"/>
    <n v="1.1875"/>
    <n v="0.9375"/>
    <n v="88"/>
    <s v="N/A"/>
    <s v="GL-04T"/>
    <n v="30"/>
    <s v="TO-1116GLT04-30-6374"/>
    <m/>
    <n v="88.696600000000004"/>
    <n v="192.5"/>
    <n v="101.875"/>
    <n v="62.749764756944451"/>
    <n v="752.99717708333344"/>
    <s v="NOT RELEASED"/>
    <s v="NOT CHECKED"/>
    <x v="122"/>
    <x v="0"/>
  </r>
  <r>
    <x v="40"/>
    <n v="3"/>
    <n v="28"/>
    <n v="3"/>
    <s v="1116L-028-003"/>
    <n v="0"/>
    <s v="WT-03.4"/>
    <s v="Southwest"/>
    <n v="90.522000000000006"/>
    <n v="192"/>
    <s v="WT-03.4, CURVED, SBX, COPING, HEAVY, HEAVY, TOH LIGHTING"/>
    <s v="Curved"/>
    <s v="SBX"/>
    <s v="Infill 2"/>
    <n v="0.91269999999999996"/>
    <n v="0.91269999999999996"/>
    <n v="0.9375"/>
    <n v="3.6875"/>
    <n v="104"/>
    <n v="2.2000000000000002"/>
    <s v="GL-04B"/>
    <n v="30"/>
    <s v="TO-1116GLB04-30-5135"/>
    <m/>
    <n v="88.696600000000004"/>
    <n v="192.5"/>
    <n v="83.375"/>
    <n v="51.354715451388891"/>
    <n v="616.25658541666667"/>
    <s v="NOT RELEASED"/>
    <s v="NOT CHECKED"/>
    <x v="188"/>
    <x v="0"/>
  </r>
  <r>
    <x v="40"/>
    <n v="3"/>
    <n v="28"/>
    <n v="4"/>
    <s v="1116L-028-004"/>
    <n v="0"/>
    <s v="WT-02.1"/>
    <s v="West"/>
    <n v="36"/>
    <n v="192"/>
    <s v="WT-02.1, REC., SBX-R, COPING, HEAVY"/>
    <s v="Rec."/>
    <s v="SBX-R"/>
    <s v="Infill 1"/>
    <n v="0.875"/>
    <n v="0.875"/>
    <n v="1.1875"/>
    <n v="0.9375"/>
    <n v="88"/>
    <s v="N/A"/>
    <s v="GL-07T"/>
    <n v="10"/>
    <s v="TO-1116GLT07-10-2423"/>
    <n v="34.25"/>
    <m/>
    <m/>
    <n v="101.875"/>
    <n v="24.230685763888889"/>
    <n v="290.76822916666669"/>
    <s v="NOT RELEASED"/>
    <s v="NOT CHECKED"/>
    <x v="123"/>
    <x v="0"/>
  </r>
  <r>
    <x v="40"/>
    <n v="3"/>
    <n v="28"/>
    <n v="4"/>
    <s v="1116L-028-004"/>
    <n v="0"/>
    <s v="WT-02.1"/>
    <s v="West"/>
    <n v="36"/>
    <n v="192"/>
    <s v="WT-02.1, REC., SBX-R, COPING, HEAVY"/>
    <s v="Rec."/>
    <s v="SBX-R"/>
    <s v="Infill 2"/>
    <n v="0.875"/>
    <n v="0.875"/>
    <n v="0.9375"/>
    <n v="3.6875"/>
    <n v="104"/>
    <s v="N/A"/>
    <s v="GL-02Z"/>
    <n v="10"/>
    <s v="TO-1116GLZ02-10-2083"/>
    <n v="34.25"/>
    <m/>
    <m/>
    <n v="83.375"/>
    <n v="19.830512152777779"/>
    <n v="237.96614583333334"/>
    <s v="NOT RELEASED"/>
    <s v="NOT CHECKED"/>
    <x v="77"/>
    <x v="0"/>
  </r>
  <r>
    <x v="40"/>
    <n v="3"/>
    <n v="28"/>
    <n v="5"/>
    <s v="1116L-028-005"/>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5"/>
    <s v="1116L-028-005"/>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
    <s v="1116L-028-006"/>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6"/>
    <s v="1116L-028-006"/>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7"/>
    <s v="1116L-028-007"/>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
    <s v="1116L-028-007"/>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
    <s v="1116L-028-008"/>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
    <s v="1116L-028-008"/>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9"/>
    <s v="1116L-028-009"/>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
    <s v="1116L-028-009"/>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
    <s v="1116L-028-010"/>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0"/>
    <s v="1116L-028-010"/>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1"/>
    <s v="1116L-028-011"/>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
    <s v="1116L-028-011"/>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2"/>
    <s v="1116L-028-012"/>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2"/>
    <s v="1116L-028-012"/>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3"/>
    <s v="1116L-028-013"/>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3"/>
    <s v="1116L-028-013"/>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4"/>
    <s v="1116L-028-014"/>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4"/>
    <s v="1116L-028-014"/>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5"/>
    <s v="1116L-028-015"/>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5"/>
    <s v="1116L-028-015"/>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6"/>
    <s v="1116L-028-016"/>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6"/>
    <s v="1116L-028-016"/>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7"/>
    <s v="1116L-028-017"/>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7"/>
    <s v="1116L-028-017"/>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8"/>
    <s v="1116L-028-018"/>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8"/>
    <s v="1116L-028-018"/>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9"/>
    <s v="1116L-028-019"/>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9"/>
    <s v="1116L-028-019"/>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0"/>
    <s v="1116L-028-020"/>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20"/>
    <s v="1116L-028-020"/>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21"/>
    <s v="1116L-028-021"/>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1"/>
    <s v="1116L-028-021"/>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2"/>
    <s v="1116L-028-022"/>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22"/>
    <s v="1116L-028-022"/>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23"/>
    <s v="1116L-028-023"/>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3"/>
    <s v="1116L-028-023"/>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4"/>
    <s v="1116L-028-024"/>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24"/>
    <s v="1116L-028-024"/>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25"/>
    <s v="1116L-028-025"/>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5"/>
    <s v="1116L-028-025"/>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6"/>
    <s v="1116L-028-026"/>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26"/>
    <s v="1116L-028-026"/>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27"/>
    <s v="1116L-028-027"/>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7"/>
    <s v="1116L-028-027"/>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8"/>
    <s v="1116L-028-028"/>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28"/>
    <s v="1116L-028-028"/>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29"/>
    <s v="1116L-028-029"/>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9"/>
    <s v="1116L-028-029"/>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0"/>
    <s v="1116L-028-030"/>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30"/>
    <s v="1116L-028-030"/>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31"/>
    <s v="1116L-028-031"/>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1"/>
    <s v="1116L-028-031"/>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2"/>
    <s v="1116L-028-032"/>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32"/>
    <s v="1116L-028-032"/>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33"/>
    <s v="1116L-028-033"/>
    <n v="0"/>
    <s v="WT-03.4"/>
    <s v="Northwest"/>
    <n v="73.87"/>
    <n v="192"/>
    <s v="WT-03.4, CURVED, SBX, COPING, TOH LIGHTING"/>
    <s v="Curved"/>
    <s v="SBX"/>
    <s v="Infill 1"/>
    <n v="0.8"/>
    <n v="1.0652999999999999"/>
    <n v="1.1875"/>
    <n v="0.9375"/>
    <n v="88"/>
    <s v="N/A"/>
    <s v="GL-04T"/>
    <n v="30"/>
    <s v="TO-1116GLT04-30-5194"/>
    <m/>
    <n v="72.0047"/>
    <n v="86"/>
    <n v="101.875"/>
    <n v="50.940825086805553"/>
    <n v="611.28990104166667"/>
    <s v="NOT RELEASED"/>
    <s v="NOT CHECKED"/>
    <x v="190"/>
    <x v="0"/>
  </r>
  <r>
    <x v="40"/>
    <n v="3"/>
    <n v="28"/>
    <n v="33"/>
    <s v="1116L-028-033"/>
    <n v="0"/>
    <s v="WT-03.4"/>
    <s v="Northwest"/>
    <n v="73.87"/>
    <n v="192"/>
    <s v="WT-03.4, CURVED, SBX, COPING, TOH LIGHTING"/>
    <s v="Curved"/>
    <s v="SBX"/>
    <s v="Infill 2"/>
    <n v="0.8"/>
    <n v="1.0652999999999999"/>
    <n v="0.9375"/>
    <n v="3.6875"/>
    <n v="104"/>
    <n v="2.2000000000000002"/>
    <s v="GL-04B"/>
    <n v="30"/>
    <s v="TO-1116GLB04-30-4269"/>
    <m/>
    <n v="72.0047"/>
    <n v="86"/>
    <n v="83.375"/>
    <n v="41.69022126736111"/>
    <n v="500.28265520833332"/>
    <s v="NOT RELEASED"/>
    <s v="NOT CHECKED"/>
    <x v="191"/>
    <x v="0"/>
  </r>
  <r>
    <x v="40"/>
    <n v="3"/>
    <n v="28"/>
    <n v="34"/>
    <s v="1116L-028-034"/>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34"/>
    <s v="1116L-028-034"/>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35"/>
    <s v="1116L-028-035"/>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5"/>
    <s v="1116L-028-035"/>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6"/>
    <s v="1116L-028-036"/>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36"/>
    <s v="1116L-028-036"/>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37"/>
    <s v="1116L-028-037"/>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7"/>
    <s v="1116L-028-037"/>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8"/>
    <s v="1116L-028-038"/>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38"/>
    <s v="1116L-028-038"/>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39"/>
    <s v="1116L-028-039"/>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9"/>
    <s v="1116L-028-039"/>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0"/>
    <s v="1116L-028-040"/>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40"/>
    <s v="1116L-028-040"/>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41"/>
    <s v="1116L-028-041"/>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1"/>
    <s v="1116L-028-041"/>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2"/>
    <s v="1116L-028-042"/>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42"/>
    <s v="1116L-028-042"/>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43"/>
    <s v="1116L-028-043"/>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3"/>
    <s v="1116L-028-043"/>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4"/>
    <s v="1116L-028-044"/>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44"/>
    <s v="1116L-028-044"/>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45"/>
    <s v="1116L-028-045"/>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5"/>
    <s v="1116L-028-045"/>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6"/>
    <s v="1116L-028-046"/>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46"/>
    <s v="1116L-028-046"/>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47"/>
    <s v="1116L-028-047"/>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7"/>
    <s v="1116L-028-047"/>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8"/>
    <s v="1116L-028-048"/>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48"/>
    <s v="1116L-028-048"/>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49"/>
    <s v="1116L-028-049"/>
    <n v="0"/>
    <s v="WT-03.4"/>
    <s v="Northwest"/>
    <n v="99.208299999999994"/>
    <n v="192"/>
    <s v="WT-03.4, CURVED, SBX, COPING, HEAVY, TOH LIGHTING"/>
    <s v="Curved"/>
    <s v="SBX"/>
    <s v="Infill 1"/>
    <n v="0.88200000000000001"/>
    <n v="0.82299999999999995"/>
    <n v="1.1875"/>
    <n v="0.9375"/>
    <n v="88"/>
    <s v="N/A"/>
    <s v="GL-04T"/>
    <n v="30"/>
    <s v="TO-1116GLT04-30-6998"/>
    <m/>
    <n v="97.503299999999996"/>
    <n v="325"/>
    <n v="101.875"/>
    <n v="68.980199218749988"/>
    <n v="827.76239062499985"/>
    <s v="NOT RELEASED"/>
    <s v="NOT CHECKED"/>
    <x v="192"/>
    <x v="0"/>
  </r>
  <r>
    <x v="40"/>
    <n v="3"/>
    <n v="28"/>
    <n v="49"/>
    <s v="1116L-028-049"/>
    <n v="0"/>
    <s v="WT-03.4"/>
    <s v="Northwest"/>
    <n v="99.208299999999994"/>
    <n v="192"/>
    <s v="WT-03.4, CURVED, SBX, COPING, HEAVY, TOH LIGHTING"/>
    <s v="Curved"/>
    <s v="SBX"/>
    <s v="Infill 2"/>
    <n v="0.88200000000000001"/>
    <n v="0.82299999999999995"/>
    <n v="0.9375"/>
    <n v="3.6875"/>
    <n v="104"/>
    <n v="2.2000000000000002"/>
    <s v="GL-04B"/>
    <n v="30"/>
    <s v="TO-1116GLB04-30-5645"/>
    <m/>
    <n v="97.503299999999996"/>
    <n v="325"/>
    <n v="83.375"/>
    <n v="56.453733593750002"/>
    <n v="677.44480312500002"/>
    <s v="NOT RELEASED"/>
    <s v="NOT CHECKED"/>
    <x v="193"/>
    <x v="0"/>
  </r>
  <r>
    <x v="40"/>
    <n v="3"/>
    <n v="28"/>
    <n v="50"/>
    <s v="1116L-028-050"/>
    <n v="0"/>
    <s v="WT-02.1"/>
    <s v="North"/>
    <n v="36"/>
    <n v="192"/>
    <s v="WT-02.1, REC., SBX-L, HEAVY, HEAVY"/>
    <s v="Rec."/>
    <s v="SBX-L"/>
    <s v="Infill 1"/>
    <n v="0.875"/>
    <n v="0.875"/>
    <n v="1.1875"/>
    <n v="0.9375"/>
    <n v="88"/>
    <s v="N/A"/>
    <s v="GL-07T"/>
    <n v="10"/>
    <s v="TO-1116GLT07-10-2423"/>
    <n v="34.25"/>
    <m/>
    <m/>
    <n v="101.875"/>
    <n v="24.230685763888889"/>
    <n v="290.76822916666669"/>
    <s v="NOT RELEASED"/>
    <s v="NOT CHECKED"/>
    <x v="123"/>
    <x v="0"/>
  </r>
  <r>
    <x v="40"/>
    <n v="3"/>
    <n v="28"/>
    <n v="50"/>
    <s v="1116L-028-050"/>
    <n v="0"/>
    <s v="WT-02.1"/>
    <s v="North"/>
    <n v="36"/>
    <n v="192"/>
    <s v="WT-02.1, REC., SBX-L, HEAVY, HEAVY"/>
    <s v="Rec."/>
    <s v="SBX-L"/>
    <s v="Infill 2"/>
    <n v="0.875"/>
    <n v="0.875"/>
    <n v="0.9375"/>
    <n v="1.1875"/>
    <n v="104"/>
    <s v="N/A"/>
    <s v="GL-02Z"/>
    <n v="10"/>
    <s v="TO-1116GLZ02-10-2042"/>
    <n v="34.25"/>
    <m/>
    <m/>
    <n v="85.875"/>
    <n v="20.425130208333332"/>
    <n v="245.1015625"/>
    <s v="NOT RELEASED"/>
    <s v="NOT CHECKED"/>
    <x v="57"/>
    <x v="1"/>
  </r>
  <r>
    <x v="40"/>
    <n v="3"/>
    <n v="28"/>
    <n v="51"/>
    <s v="1116L-028-051"/>
    <n v="0"/>
    <s v="WT-01.2"/>
    <s v="North"/>
    <n v="107"/>
    <n v="192"/>
    <s v="WT-01.2, REC., SBX, HEAVY, HEAVY, TOH LIGHTING"/>
    <s v="Rec."/>
    <s v="SBX"/>
    <s v="Infill 1"/>
    <n v="0.875"/>
    <n v="0.875"/>
    <n v="1.1875"/>
    <n v="0.9375"/>
    <n v="88"/>
    <s v="N/A"/>
    <s v="GL-01T"/>
    <n v="10"/>
    <s v="TO-1116GLT01-10-7446"/>
    <n v="105.25"/>
    <m/>
    <m/>
    <n v="101.875"/>
    <n v="74.460720486111114"/>
    <n v="893.52864583333337"/>
    <s v="NOT RELEASED"/>
    <s v="NOT CHECKED"/>
    <x v="194"/>
    <x v="0"/>
  </r>
  <r>
    <x v="40"/>
    <n v="3"/>
    <n v="28"/>
    <n v="51"/>
    <s v="1116L-028-051"/>
    <n v="0"/>
    <s v="WT-01.2"/>
    <s v="North"/>
    <n v="107"/>
    <n v="192"/>
    <s v="WT-01.2, REC., SBX, HEAVY, HEAVY, TOH LIGHTING"/>
    <s v="Rec."/>
    <s v="SBX"/>
    <s v="Infill 2"/>
    <n v="0.875"/>
    <n v="0.875"/>
    <n v="0.9375"/>
    <n v="1.1875"/>
    <n v="104"/>
    <s v="N/A"/>
    <s v="GL-03Z"/>
    <n v="10"/>
    <s v="TO-1116GLZ03-10-6376"/>
    <n v="105.25"/>
    <m/>
    <m/>
    <n v="85.875"/>
    <n v="62.766276041666664"/>
    <n v="753.1953125"/>
    <s v="NOT RELEASED"/>
    <s v="NOT CHECKED"/>
    <x v="195"/>
    <x v="0"/>
  </r>
  <r>
    <x v="40"/>
    <n v="3"/>
    <n v="28"/>
    <n v="52"/>
    <s v="1116L-028-052"/>
    <n v="0"/>
    <s v="WT-02.1"/>
    <s v="North"/>
    <n v="36"/>
    <n v="192"/>
    <s v="WT-02.1, REC., SBX-R, HEAVY, HEAVY"/>
    <s v="Rec."/>
    <s v="SBX-R"/>
    <s v="Infill 1"/>
    <n v="0.875"/>
    <n v="0.875"/>
    <n v="1.1875"/>
    <n v="0.9375"/>
    <n v="88"/>
    <s v="N/A"/>
    <s v="GL-07T"/>
    <n v="10"/>
    <s v="TO-1116GLT07-10-2423"/>
    <n v="34.25"/>
    <m/>
    <m/>
    <n v="101.875"/>
    <n v="24.230685763888889"/>
    <n v="290.76822916666669"/>
    <s v="NOT RELEASED"/>
    <s v="NOT CHECKED"/>
    <x v="123"/>
    <x v="0"/>
  </r>
  <r>
    <x v="40"/>
    <n v="3"/>
    <n v="28"/>
    <n v="52"/>
    <s v="1116L-028-052"/>
    <n v="0"/>
    <s v="WT-02.1"/>
    <s v="North"/>
    <n v="36"/>
    <n v="192"/>
    <s v="WT-02.1, REC., SBX-R, HEAVY, HEAVY"/>
    <s v="Rec."/>
    <s v="SBX-R"/>
    <s v="Infill 2"/>
    <n v="0.875"/>
    <n v="0.875"/>
    <n v="0.9375"/>
    <n v="1.1875"/>
    <n v="104"/>
    <s v="N/A"/>
    <s v="GL-02Z"/>
    <n v="10"/>
    <s v="TO-1116GLZ02-10-2042"/>
    <n v="34.25"/>
    <m/>
    <m/>
    <n v="85.875"/>
    <n v="20.425130208333332"/>
    <n v="245.1015625"/>
    <s v="NOT RELEASED"/>
    <s v="NOT CHECKED"/>
    <x v="57"/>
    <x v="1"/>
  </r>
  <r>
    <x v="40"/>
    <n v="3"/>
    <n v="28"/>
    <n v="53"/>
    <s v="1116L-028-053"/>
    <n v="0"/>
    <s v="WT-01.2"/>
    <s v="North"/>
    <n v="107"/>
    <n v="192"/>
    <s v="WT-01.2, REC., SBX, HEAVY, HEAVY, TOH LIGHTING"/>
    <s v="Rec."/>
    <s v="SBX"/>
    <s v="Infill 1"/>
    <n v="0.875"/>
    <n v="0.875"/>
    <n v="1.1875"/>
    <n v="0.9375"/>
    <n v="88"/>
    <s v="N/A"/>
    <s v="GL-01T"/>
    <n v="10"/>
    <s v="TO-1116GLT01-10-7446"/>
    <n v="105.25"/>
    <m/>
    <m/>
    <n v="101.875"/>
    <n v="74.460720486111114"/>
    <n v="893.52864583333337"/>
    <s v="NOT RELEASED"/>
    <s v="NOT CHECKED"/>
    <x v="194"/>
    <x v="0"/>
  </r>
  <r>
    <x v="40"/>
    <n v="3"/>
    <n v="28"/>
    <n v="53"/>
    <s v="1116L-028-053"/>
    <n v="0"/>
    <s v="WT-01.2"/>
    <s v="North"/>
    <n v="107"/>
    <n v="192"/>
    <s v="WT-01.2, REC., SBX, HEAVY, HEAVY, TOH LIGHTING"/>
    <s v="Rec."/>
    <s v="SBX"/>
    <s v="Infill 2"/>
    <n v="0.875"/>
    <n v="0.875"/>
    <n v="0.9375"/>
    <n v="1.1875"/>
    <n v="104"/>
    <s v="N/A"/>
    <s v="GL-03Z"/>
    <n v="10"/>
    <s v="TO-1116GLZ03-10-6376"/>
    <n v="105.25"/>
    <m/>
    <m/>
    <n v="85.875"/>
    <n v="62.766276041666664"/>
    <n v="753.1953125"/>
    <s v="NOT RELEASED"/>
    <s v="NOT CHECKED"/>
    <x v="195"/>
    <x v="0"/>
  </r>
  <r>
    <x v="40"/>
    <n v="3"/>
    <n v="28"/>
    <n v="54"/>
    <s v="1116L-028-054"/>
    <n v="0"/>
    <s v="WT-02.1"/>
    <s v="North"/>
    <n v="36"/>
    <n v="192"/>
    <s v="WT-02.1, REC., SBX-L, HEAVY, HEAVY"/>
    <s v="Rec."/>
    <s v="SBX-L"/>
    <s v="Infill 1"/>
    <n v="0.875"/>
    <n v="0.875"/>
    <n v="1.1875"/>
    <n v="0.9375"/>
    <n v="88"/>
    <s v="N/A"/>
    <s v="GL-07T"/>
    <n v="10"/>
    <s v="TO-1116GLT07-10-2423"/>
    <n v="34.25"/>
    <m/>
    <m/>
    <n v="101.875"/>
    <n v="24.230685763888889"/>
    <n v="290.76822916666669"/>
    <s v="NOT RELEASED"/>
    <s v="NOT CHECKED"/>
    <x v="123"/>
    <x v="0"/>
  </r>
  <r>
    <x v="40"/>
    <n v="3"/>
    <n v="28"/>
    <n v="54"/>
    <s v="1116L-028-054"/>
    <n v="0"/>
    <s v="WT-02.1"/>
    <s v="North"/>
    <n v="36"/>
    <n v="192"/>
    <s v="WT-02.1, REC., SBX-L, HEAVY, HEAVY"/>
    <s v="Rec."/>
    <s v="SBX-L"/>
    <s v="Infill 2"/>
    <n v="0.875"/>
    <n v="0.875"/>
    <n v="0.9375"/>
    <n v="1.1875"/>
    <n v="104"/>
    <s v="N/A"/>
    <s v="GL-02Z"/>
    <n v="10"/>
    <s v="TO-1116GLZ02-10-2042"/>
    <n v="34.25"/>
    <m/>
    <m/>
    <n v="85.875"/>
    <n v="20.425130208333332"/>
    <n v="245.1015625"/>
    <s v="NOT RELEASED"/>
    <s v="NOT CHECKED"/>
    <x v="57"/>
    <x v="1"/>
  </r>
  <r>
    <x v="40"/>
    <n v="3"/>
    <n v="28"/>
    <n v="55"/>
    <s v="1116L-028-055"/>
    <n v="0"/>
    <s v="WT-01.2"/>
    <s v="North"/>
    <n v="107"/>
    <n v="192"/>
    <s v="WT-01.2, REC., SBX, HEAVY, HEAVY, TOH LIGHTING"/>
    <s v="Rec."/>
    <s v="SBX"/>
    <s v="Infill 1"/>
    <n v="0.875"/>
    <n v="0.875"/>
    <n v="1.1875"/>
    <n v="0.9375"/>
    <n v="88"/>
    <s v="N/A"/>
    <s v="GL-01T"/>
    <n v="10"/>
    <s v="TO-1116GLT01-10-7446"/>
    <n v="105.25"/>
    <m/>
    <m/>
    <n v="101.875"/>
    <n v="74.460720486111114"/>
    <n v="893.52864583333337"/>
    <s v="NOT RELEASED"/>
    <s v="NOT CHECKED"/>
    <x v="194"/>
    <x v="0"/>
  </r>
  <r>
    <x v="40"/>
    <n v="3"/>
    <n v="28"/>
    <n v="55"/>
    <s v="1116L-028-055"/>
    <n v="0"/>
    <s v="WT-01.2"/>
    <s v="North"/>
    <n v="107"/>
    <n v="192"/>
    <s v="WT-01.2, REC., SBX, HEAVY, HEAVY, TOH LIGHTING"/>
    <s v="Rec."/>
    <s v="SBX"/>
    <s v="Infill 2"/>
    <n v="0.875"/>
    <n v="0.875"/>
    <n v="0.9375"/>
    <n v="1.1875"/>
    <n v="104"/>
    <s v="N/A"/>
    <s v="GL-03Z"/>
    <n v="10"/>
    <s v="TO-1116GLZ03-10-6376"/>
    <n v="105.25"/>
    <m/>
    <m/>
    <n v="85.875"/>
    <n v="62.766276041666664"/>
    <n v="753.1953125"/>
    <s v="NOT RELEASED"/>
    <s v="NOT CHECKED"/>
    <x v="195"/>
    <x v="0"/>
  </r>
  <r>
    <x v="40"/>
    <n v="3"/>
    <n v="28"/>
    <n v="56"/>
    <s v="1116L-028-056"/>
    <n v="0"/>
    <s v="WT-02.1"/>
    <s v="North"/>
    <n v="36"/>
    <n v="192"/>
    <s v="WT-02.1, REC., SBX-R, HEAVY, HEAVY"/>
    <s v="Rec."/>
    <s v="SBX-R"/>
    <s v="Infill 1"/>
    <n v="0.875"/>
    <n v="0.875"/>
    <n v="1.1875"/>
    <n v="0.9375"/>
    <n v="88"/>
    <s v="N/A"/>
    <s v="GL-07T"/>
    <n v="10"/>
    <s v="TO-1116GLT07-10-2423"/>
    <n v="34.25"/>
    <m/>
    <m/>
    <n v="101.875"/>
    <n v="24.230685763888889"/>
    <n v="290.76822916666669"/>
    <s v="NOT RELEASED"/>
    <s v="NOT CHECKED"/>
    <x v="123"/>
    <x v="0"/>
  </r>
  <r>
    <x v="40"/>
    <n v="3"/>
    <n v="28"/>
    <n v="56"/>
    <s v="1116L-028-056"/>
    <n v="0"/>
    <s v="WT-02.1"/>
    <s v="North"/>
    <n v="36"/>
    <n v="192"/>
    <s v="WT-02.1, REC., SBX-R, HEAVY, HEAVY"/>
    <s v="Rec."/>
    <s v="SBX-R"/>
    <s v="Infill 2"/>
    <n v="0.875"/>
    <n v="0.875"/>
    <n v="0.9375"/>
    <n v="1.1875"/>
    <n v="104"/>
    <s v="N/A"/>
    <s v="GL-02Z"/>
    <n v="10"/>
    <s v="TO-1116GLZ02-10-2042"/>
    <n v="34.25"/>
    <m/>
    <m/>
    <n v="85.875"/>
    <n v="20.425130208333332"/>
    <n v="245.1015625"/>
    <s v="NOT RELEASED"/>
    <s v="NOT CHECKED"/>
    <x v="57"/>
    <x v="1"/>
  </r>
  <r>
    <x v="40"/>
    <n v="3"/>
    <n v="28"/>
    <n v="57"/>
    <s v="1116L-028-057"/>
    <n v="0"/>
    <s v="WT-03.4"/>
    <s v="Northeast"/>
    <n v="123.4718"/>
    <n v="192"/>
    <s v="WT-03.4, CURVED, SBX, HEAVY, HEAVY, TOH LIGHTING"/>
    <s v="Curved"/>
    <s v="SBX"/>
    <s v="Infill 1"/>
    <n v="0.87770000000000004"/>
    <n v="0.98399999999999999"/>
    <n v="1.1875"/>
    <n v="0.9375"/>
    <n v="88"/>
    <s v="N/A"/>
    <s v="GL-04T"/>
    <n v="30"/>
    <s v="TO-1116GLT04-30-8603"/>
    <m/>
    <n v="121.6101"/>
    <n v="86"/>
    <n v="101.875"/>
    <n v="86.034923177083343"/>
    <n v="1032.4190781250002"/>
    <s v="NOT RELEASED"/>
    <s v="NOT CHECKED"/>
    <x v="196"/>
    <x v="0"/>
  </r>
  <r>
    <x v="40"/>
    <n v="3"/>
    <n v="28"/>
    <n v="57"/>
    <s v="1116L-028-057"/>
    <n v="0"/>
    <s v="WT-03.4"/>
    <s v="Northeast"/>
    <n v="123.4718"/>
    <n v="192"/>
    <s v="WT-03.4, CURVED, SBX, HEAVY, HEAVY, TOH LIGHTING"/>
    <s v="Curved"/>
    <s v="SBX"/>
    <s v="Infill 2"/>
    <n v="0.87770000000000004"/>
    <n v="0.98399999999999999"/>
    <n v="0.9375"/>
    <n v="1.1875"/>
    <n v="104"/>
    <s v="N/A"/>
    <s v="GL-04B"/>
    <n v="30"/>
    <s v="TO-1116GLB04-30-7352"/>
    <m/>
    <n v="121.6101"/>
    <n v="86"/>
    <n v="85.875"/>
    <n v="72.522689843750001"/>
    <n v="870.27227812499996"/>
    <s v="NOT RELEASED"/>
    <s v="NOT CHECKED"/>
    <x v="197"/>
    <x v="0"/>
  </r>
  <r>
    <x v="40"/>
    <n v="3"/>
    <n v="28"/>
    <n v="58"/>
    <s v="1116L-028-058"/>
    <n v="0"/>
    <s v="WT-02.1"/>
    <s v="East"/>
    <n v="36"/>
    <n v="192"/>
    <s v="WT-02.1, REC., SBX-L, COPING, HEAVY, TYP."/>
    <s v="Rec."/>
    <s v="SBX-L"/>
    <s v="Infill 1"/>
    <n v="0.875"/>
    <n v="0.875"/>
    <n v="1.1875"/>
    <n v="0.9375"/>
    <n v="88"/>
    <s v="N/A"/>
    <s v="GL-07T"/>
    <n v="10"/>
    <s v="TO-1116GLT07-10-2423"/>
    <n v="34.25"/>
    <m/>
    <m/>
    <n v="101.875"/>
    <n v="24.230685763888889"/>
    <n v="290.76822916666669"/>
    <s v="NOT RELEASED"/>
    <s v="NOT CHECKED"/>
    <x v="123"/>
    <x v="0"/>
  </r>
  <r>
    <x v="40"/>
    <n v="3"/>
    <n v="28"/>
    <n v="58"/>
    <s v="1116L-028-058"/>
    <n v="0"/>
    <s v="WT-02.1"/>
    <s v="East"/>
    <n v="36"/>
    <n v="192"/>
    <s v="WT-02.1, REC., SBX-L, COPING, HEAVY, TYP."/>
    <s v="Rec."/>
    <s v="SBX-L"/>
    <s v="Infill 2"/>
    <n v="0.875"/>
    <n v="0.875"/>
    <n v="0.9375"/>
    <n v="3.6875"/>
    <n v="104"/>
    <s v="N/A"/>
    <s v="GL-02Z"/>
    <n v="10"/>
    <s v="TO-1116GLZ02-10-2083"/>
    <n v="34.25"/>
    <m/>
    <m/>
    <n v="83.375"/>
    <n v="19.830512152777779"/>
    <n v="237.96614583333334"/>
    <s v="NOT RELEASED"/>
    <s v="NOT CHECKED"/>
    <x v="77"/>
    <x v="0"/>
  </r>
  <r>
    <x v="40"/>
    <n v="3"/>
    <n v="28"/>
    <n v="59"/>
    <s v="1116L-028-059"/>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59"/>
    <s v="1116L-028-059"/>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0"/>
    <s v="1116L-028-060"/>
    <n v="0"/>
    <s v="WT-02.1"/>
    <s v="East"/>
    <n v="36"/>
    <n v="142"/>
    <s v="WT-02.1, REC., SBX-R, COPING, TYP."/>
    <s v="Rec."/>
    <s v="SBX-R"/>
    <s v="Infill 1"/>
    <n v="0.875"/>
    <n v="0.875"/>
    <n v="1.1875"/>
    <n v="0.9375"/>
    <n v="88"/>
    <s v="N/A"/>
    <s v="GL-07T"/>
    <n v="10"/>
    <s v="TO-1116GLT07-10-1233"/>
    <n v="34.25"/>
    <m/>
    <m/>
    <n v="51.875"/>
    <n v="12.338324652777779"/>
    <n v="148.05989583333334"/>
    <s v="NOT RELEASED"/>
    <s v="NOT CHECKED"/>
    <x v="198"/>
    <x v="0"/>
  </r>
  <r>
    <x v="40"/>
    <n v="3"/>
    <n v="28"/>
    <n v="60"/>
    <s v="1116L-028-060"/>
    <n v="0"/>
    <s v="WT-02.1"/>
    <s v="East"/>
    <n v="36"/>
    <n v="142"/>
    <s v="WT-02.1, REC., SBX-R, COPING, TYP."/>
    <s v="Rec."/>
    <s v="SBX-R"/>
    <s v="Infill 2"/>
    <n v="0.875"/>
    <n v="0.875"/>
    <n v="0.9375"/>
    <n v="3.6875"/>
    <n v="54"/>
    <s v="N/A"/>
    <s v="GL-02Z"/>
    <n v="10"/>
    <s v="TO-1116GLZ02-10-2083"/>
    <n v="34.25"/>
    <m/>
    <m/>
    <n v="83.375"/>
    <n v="19.830512152777779"/>
    <n v="237.96614583333334"/>
    <s v="NOT RELEASED"/>
    <s v="NOT CHECKED"/>
    <x v="77"/>
    <x v="0"/>
  </r>
  <r>
    <x v="40"/>
    <n v="3"/>
    <n v="28"/>
    <n v="61"/>
    <s v="1116L-028-061"/>
    <n v="0"/>
    <s v="WT-06.1"/>
    <s v="East"/>
    <n v="100"/>
    <n v="142"/>
    <s v="WT-06.1, REC., SBX, COPING, TOH LIGHTING"/>
    <s v="Rec."/>
    <s v="SBX"/>
    <s v="Infill 1"/>
    <n v="0.875"/>
    <n v="0.875"/>
    <n v="1.1875"/>
    <n v="0.9375"/>
    <n v="88"/>
    <s v="N/A"/>
    <s v="GL-01T"/>
    <n v="10"/>
    <s v="TO-1116GLT01-10-3539"/>
    <n v="98.25"/>
    <m/>
    <m/>
    <n v="51.875"/>
    <n v="35.393880208333336"/>
    <n v="424.7265625"/>
    <s v="NOT RELEASED"/>
    <s v="NOT CHECKED"/>
    <x v="199"/>
    <x v="0"/>
  </r>
  <r>
    <x v="40"/>
    <n v="3"/>
    <n v="28"/>
    <n v="61"/>
    <s v="1116L-028-061"/>
    <n v="0"/>
    <s v="WT-06.1"/>
    <s v="East"/>
    <n v="100"/>
    <n v="142"/>
    <s v="WT-06.1, REC., SBX, COPING, TOH LIGHTING"/>
    <s v="Rec."/>
    <s v="SBX"/>
    <s v="Infill 2"/>
    <n v="0.875"/>
    <n v="0.875"/>
    <n v="0.9375"/>
    <n v="3.6875"/>
    <n v="54"/>
    <s v="N/A"/>
    <s v="GL-03Z"/>
    <n v="10"/>
    <s v="TO-1116GLZ03-10-5788"/>
    <n v="98.25"/>
    <m/>
    <m/>
    <n v="83.375"/>
    <n v="56.886067708333336"/>
    <n v="682.6328125"/>
    <s v="NOT RELEASED"/>
    <s v="NOT CHECKED"/>
    <x v="189"/>
    <x v="0"/>
  </r>
  <r>
    <x v="40"/>
    <n v="3"/>
    <n v="28"/>
    <n v="62"/>
    <s v="1116L-028-062"/>
    <n v="0"/>
    <s v="WT-02.1"/>
    <s v="East"/>
    <n v="36"/>
    <n v="142"/>
    <s v="WT-02.1, REC., SBX-L, COPING, TYP."/>
    <s v="Rec."/>
    <s v="SBX-L"/>
    <s v="Infill 1"/>
    <n v="0.875"/>
    <n v="0.875"/>
    <n v="1.1875"/>
    <n v="0.9375"/>
    <n v="88"/>
    <s v="N/A"/>
    <s v="GL-07T"/>
    <n v="10"/>
    <s v="TO-1116GLT07-10-1233"/>
    <n v="34.25"/>
    <m/>
    <m/>
    <n v="51.875"/>
    <n v="12.338324652777779"/>
    <n v="148.05989583333334"/>
    <s v="NOT RELEASED"/>
    <s v="NOT CHECKED"/>
    <x v="198"/>
    <x v="0"/>
  </r>
  <r>
    <x v="40"/>
    <n v="3"/>
    <n v="28"/>
    <n v="62"/>
    <s v="1116L-028-062"/>
    <n v="0"/>
    <s v="WT-02.1"/>
    <s v="East"/>
    <n v="36"/>
    <n v="142"/>
    <s v="WT-02.1, REC., SBX-L, COPING, TYP."/>
    <s v="Rec."/>
    <s v="SBX-L"/>
    <s v="Infill 2"/>
    <n v="0.875"/>
    <n v="0.875"/>
    <n v="0.9375"/>
    <n v="3.6875"/>
    <n v="54"/>
    <s v="N/A"/>
    <s v="GL-02Z"/>
    <n v="10"/>
    <s v="TO-1116GLZ02-10-2083"/>
    <n v="34.25"/>
    <m/>
    <m/>
    <n v="83.375"/>
    <n v="19.830512152777779"/>
    <n v="237.96614583333334"/>
    <s v="NOT RELEASED"/>
    <s v="NOT CHECKED"/>
    <x v="77"/>
    <x v="0"/>
  </r>
  <r>
    <x v="40"/>
    <n v="3"/>
    <n v="28"/>
    <n v="63"/>
    <s v="1116L-028-063"/>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3"/>
    <s v="1116L-028-063"/>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4"/>
    <s v="1116L-028-064"/>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64"/>
    <s v="1116L-028-064"/>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65"/>
    <s v="1116L-028-065"/>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5"/>
    <s v="1116L-028-065"/>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6"/>
    <s v="1116L-028-066"/>
    <n v="0"/>
    <s v="WT-02.1"/>
    <s v="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66"/>
    <s v="1116L-028-066"/>
    <n v="0"/>
    <s v="WT-02.1"/>
    <s v="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67"/>
    <s v="1116L-028-067"/>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7"/>
    <s v="1116L-028-067"/>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8"/>
    <s v="1116L-028-068"/>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68"/>
    <s v="1116L-028-068"/>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69"/>
    <s v="1116L-028-069"/>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9"/>
    <s v="1116L-028-069"/>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0"/>
    <s v="1116L-028-070"/>
    <n v="0"/>
    <s v="WT-02.1"/>
    <s v="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70"/>
    <s v="1116L-028-070"/>
    <n v="0"/>
    <s v="WT-02.1"/>
    <s v="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71"/>
    <s v="1116L-028-071"/>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1"/>
    <s v="1116L-028-071"/>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2"/>
    <s v="1116L-028-072"/>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72"/>
    <s v="1116L-028-072"/>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73"/>
    <s v="1116L-028-073"/>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3"/>
    <s v="1116L-028-073"/>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4"/>
    <s v="1116L-028-074"/>
    <n v="0"/>
    <s v="WT-02.1"/>
    <s v="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74"/>
    <s v="1116L-028-074"/>
    <n v="0"/>
    <s v="WT-02.1"/>
    <s v="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75"/>
    <s v="1116L-028-075"/>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5"/>
    <s v="1116L-028-075"/>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6"/>
    <s v="1116L-028-076"/>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76"/>
    <s v="1116L-028-076"/>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77"/>
    <s v="1116L-028-077"/>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7"/>
    <s v="1116L-028-077"/>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8"/>
    <s v="1116L-028-078"/>
    <n v="0"/>
    <s v="WT-02.1"/>
    <s v="East"/>
    <n v="36"/>
    <n v="192"/>
    <s v="WT-02.1, REC., SBX-L, COPING, HEAVY, TYP."/>
    <s v="Rec."/>
    <s v="SBX-L"/>
    <s v="Infill 1"/>
    <n v="0.93620000000000003"/>
    <n v="0.875"/>
    <n v="1.1875"/>
    <n v="0.9375"/>
    <n v="88"/>
    <s v="N/A"/>
    <s v="GL-07T"/>
    <n v="10"/>
    <s v="TO-1116GLT07-10-2418"/>
    <n v="34.188800000000001"/>
    <m/>
    <m/>
    <n v="101.875"/>
    <n v="24.18738888888889"/>
    <n v="290.24866666666668"/>
    <s v="NOT RELEASED"/>
    <s v="NOT CHECKED"/>
    <x v="200"/>
    <x v="0"/>
  </r>
  <r>
    <x v="40"/>
    <n v="3"/>
    <n v="28"/>
    <n v="78"/>
    <s v="1116L-028-078"/>
    <n v="0"/>
    <s v="WT-02.1"/>
    <s v="East"/>
    <n v="36"/>
    <n v="192"/>
    <s v="WT-02.1, REC., SBX-L, COPING, HEAVY, TYP."/>
    <s v="Rec."/>
    <s v="SBX-L"/>
    <s v="Infill 2"/>
    <n v="0.93620000000000003"/>
    <n v="0.875"/>
    <n v="0.9375"/>
    <n v="3.6875"/>
    <n v="104"/>
    <s v="N/A"/>
    <s v="GL-02Z"/>
    <n v="10"/>
    <s v="TO-1116GLZ02-10-2079"/>
    <n v="34.188800000000001"/>
    <m/>
    <m/>
    <n v="83.375"/>
    <n v="19.795077777777777"/>
    <n v="237.54093333333333"/>
    <s v="NOT RELEASED"/>
    <s v="NOT CHECKED"/>
    <x v="201"/>
    <x v="0"/>
  </r>
  <r>
    <x v="40"/>
    <n v="3"/>
    <n v="28"/>
    <n v="79"/>
    <s v="1116L-028-079"/>
    <n v="0"/>
    <s v="WT-03.4"/>
    <s v="Southeast"/>
    <n v="73.740099999999998"/>
    <n v="192"/>
    <s v="WT-03.4, CURVED, SBX, COPING, HEAVY, TOH LIGHTING"/>
    <s v="Curved"/>
    <s v="SBX"/>
    <s v="Infill 1"/>
    <n v="1.014"/>
    <n v="1.014"/>
    <n v="1.1875"/>
    <n v="0.9375"/>
    <n v="88"/>
    <s v="N/A"/>
    <s v="GL-04T"/>
    <n v="30"/>
    <s v="TO-1116GLT04-30-5173"/>
    <m/>
    <n v="71.712099999999992"/>
    <n v="86"/>
    <n v="101.875"/>
    <n v="50.733820746527769"/>
    <n v="608.80584895833317"/>
    <s v="NOT RELEASED"/>
    <s v="NOT CHECKED"/>
    <x v="202"/>
    <x v="0"/>
  </r>
  <r>
    <x v="40"/>
    <n v="3"/>
    <n v="28"/>
    <n v="79"/>
    <s v="1116L-028-079"/>
    <n v="0"/>
    <s v="WT-03.4"/>
    <s v="Southeast"/>
    <n v="73.740099999999998"/>
    <n v="192"/>
    <s v="WT-03.4, CURVED, SBX, COPING, HEAVY, TOH LIGHTING"/>
    <s v="Curved"/>
    <s v="SBX"/>
    <s v="Infill 2"/>
    <n v="1.014"/>
    <n v="1.014"/>
    <n v="0.9375"/>
    <n v="3.6875"/>
    <n v="104"/>
    <n v="2.2000000000000002"/>
    <s v="GL-04B"/>
    <n v="30"/>
    <s v="TO-1116GLB04-30-4252"/>
    <m/>
    <n v="71.712099999999992"/>
    <n v="86"/>
    <n v="83.375"/>
    <n v="41.520807899305552"/>
    <n v="498.24969479166663"/>
    <s v="NOT RELEASED"/>
    <s v="NOT CHECKED"/>
    <x v="203"/>
    <x v="0"/>
  </r>
  <r>
    <x v="40"/>
    <n v="3"/>
    <n v="28"/>
    <n v="80"/>
    <s v="1116L-028-080"/>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0"/>
    <s v="1116L-028-080"/>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81"/>
    <s v="1116L-028-081"/>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1"/>
    <s v="1116L-028-081"/>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2"/>
    <s v="1116L-028-082"/>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82"/>
    <s v="1116L-028-082"/>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83"/>
    <s v="1116L-028-083"/>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3"/>
    <s v="1116L-028-083"/>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4"/>
    <s v="1116L-028-084"/>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4"/>
    <s v="1116L-028-084"/>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85"/>
    <s v="1116L-028-085"/>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5"/>
    <s v="1116L-028-085"/>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6"/>
    <s v="1116L-028-086"/>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86"/>
    <s v="1116L-028-086"/>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87"/>
    <s v="1116L-028-087"/>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7"/>
    <s v="1116L-028-087"/>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8"/>
    <s v="1116L-028-088"/>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8"/>
    <s v="1116L-028-088"/>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89"/>
    <s v="1116L-028-089"/>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9"/>
    <s v="1116L-028-089"/>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0"/>
    <s v="1116L-028-090"/>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90"/>
    <s v="1116L-028-090"/>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91"/>
    <s v="1116L-028-091"/>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1"/>
    <s v="1116L-028-091"/>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2"/>
    <s v="1116L-028-092"/>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92"/>
    <s v="1116L-028-092"/>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93"/>
    <s v="1116L-028-093"/>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3"/>
    <s v="1116L-028-093"/>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4"/>
    <s v="1116L-028-094"/>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94"/>
    <s v="1116L-028-094"/>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95"/>
    <s v="1116L-028-095"/>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5"/>
    <s v="1116L-028-095"/>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6"/>
    <s v="1116L-028-096"/>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96"/>
    <s v="1116L-028-096"/>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97"/>
    <s v="1116L-028-097"/>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7"/>
    <s v="1116L-028-097"/>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8"/>
    <s v="1116L-028-098"/>
    <n v="0"/>
    <s v="WT-02.1"/>
    <s v="Southeast"/>
    <n v="36"/>
    <n v="192"/>
    <s v="WT-02.1, REC., SBX-L, COPING, HEAVY, TYP."/>
    <s v="Rec."/>
    <s v="SBX-L"/>
    <s v="Infill 1"/>
    <n v="0.875"/>
    <n v="0.875"/>
    <n v="1.1875"/>
    <n v="0.9375"/>
    <n v="88"/>
    <s v="N/A"/>
    <s v="GL-07T"/>
    <n v="10"/>
    <s v="TO-1116GLT07-10-2423"/>
    <n v="34.25"/>
    <m/>
    <m/>
    <n v="101.875"/>
    <n v="24.230685763888889"/>
    <n v="290.76822916666669"/>
    <s v="NOT RELEASED"/>
    <s v="NOT CHECKED"/>
    <x v="123"/>
    <x v="0"/>
  </r>
  <r>
    <x v="40"/>
    <n v="3"/>
    <n v="28"/>
    <n v="98"/>
    <s v="1116L-028-098"/>
    <n v="0"/>
    <s v="WT-02.1"/>
    <s v="Southeast"/>
    <n v="36"/>
    <n v="192"/>
    <s v="WT-02.1, REC., SBX-L, COPING, HEAVY, TYP."/>
    <s v="Rec."/>
    <s v="SBX-L"/>
    <s v="Infill 2"/>
    <n v="0.875"/>
    <n v="0.875"/>
    <n v="0.9375"/>
    <n v="3.6875"/>
    <n v="104"/>
    <s v="N/A"/>
    <s v="GL-02Z"/>
    <n v="10"/>
    <s v="TO-1116GLZ02-10-2083"/>
    <n v="34.25"/>
    <m/>
    <m/>
    <n v="83.375"/>
    <n v="19.830512152777779"/>
    <n v="237.96614583333334"/>
    <s v="NOT RELEASED"/>
    <s v="NOT CHECKED"/>
    <x v="77"/>
    <x v="0"/>
  </r>
  <r>
    <x v="40"/>
    <n v="3"/>
    <n v="28"/>
    <n v="99"/>
    <s v="1116L-028-099"/>
    <n v="0"/>
    <s v="WT-03.4"/>
    <s v="Southeast"/>
    <n v="95.5625"/>
    <n v="192"/>
    <s v="WT-03.4, CURVED, SBX, COPING, HEAVY, HEAVY, TOH LIGHTING"/>
    <s v="Curved"/>
    <s v="SBX"/>
    <s v="Infill 1"/>
    <n v="0.63029999999999997"/>
    <n v="0.88349999999999995"/>
    <n v="1.1875"/>
    <n v="0.9375"/>
    <n v="88"/>
    <s v="N/A"/>
    <s v="GL-04T"/>
    <n v="30"/>
    <s v="TO-1116GLT04-30-6753"/>
    <m/>
    <n v="94.048699999999997"/>
    <n v="192.5"/>
    <n v="101.875"/>
    <n v="66.536189670138882"/>
    <n v="798.43427604166664"/>
    <s v="NOT RELEASED"/>
    <s v="NOT CHECKED"/>
    <x v="184"/>
    <x v="0"/>
  </r>
  <r>
    <x v="40"/>
    <n v="3"/>
    <n v="28"/>
    <n v="99"/>
    <s v="1116L-028-099"/>
    <n v="0"/>
    <s v="WT-03.4"/>
    <s v="Southeast"/>
    <n v="95.5625"/>
    <n v="192"/>
    <s v="WT-03.4, CURVED, SBX, COPING, HEAVY, HEAVY, TOH LIGHTING"/>
    <s v="Curved"/>
    <s v="SBX"/>
    <s v="Infill 2"/>
    <n v="0.63029999999999997"/>
    <n v="0.88349999999999995"/>
    <n v="0.9375"/>
    <n v="3.6875"/>
    <n v="104"/>
    <n v="2.2000000000000002"/>
    <s v="GL-04B"/>
    <n v="30"/>
    <s v="TO-1116GLB04-30-5445"/>
    <m/>
    <n v="94.048699999999997"/>
    <n v="192.5"/>
    <n v="83.375"/>
    <n v="54.453544184027777"/>
    <n v="653.44253020833332"/>
    <s v="NOT RELEASED"/>
    <s v="NOT CHECKED"/>
    <x v="204"/>
    <x v="0"/>
  </r>
  <r>
    <x v="40"/>
    <n v="3"/>
    <n v="28"/>
    <n v="100"/>
    <s v="1116L-028-100"/>
    <n v="0"/>
    <s v="WT-03.5"/>
    <s v="Southeast"/>
    <n v="36.093000000000004"/>
    <n v="192"/>
    <s v="WT-03.5, CURVED, SBX-R, COPING, HEAVY"/>
    <s v="Curved"/>
    <s v="SBX-R"/>
    <s v="Infill 1"/>
    <n v="0.83699999999999997"/>
    <n v="1.0375000000000001"/>
    <n v="1.1875"/>
    <n v="0.9375"/>
    <n v="88"/>
    <s v="N/A"/>
    <s v="GL-09T"/>
    <n v="30"/>
    <s v="TO-1116GLT09-30-2420"/>
    <m/>
    <n v="34.218500000000006"/>
    <n v="138"/>
    <n v="101.875"/>
    <n v="24.208400607638893"/>
    <n v="290.50080729166672"/>
    <s v="NOT RELEASED"/>
    <s v="NOT CHECKED"/>
    <x v="128"/>
    <x v="0"/>
  </r>
  <r>
    <x v="40"/>
    <n v="3"/>
    <n v="28"/>
    <n v="100"/>
    <s v="1116L-028-100"/>
    <n v="0"/>
    <s v="WT-03.5"/>
    <s v="Southeast"/>
    <n v="36.093000000000004"/>
    <n v="192"/>
    <s v="WT-03.5, CURVED, SBX-R, COPING, HEAVY"/>
    <s v="Curved"/>
    <s v="SBX-R"/>
    <s v="Infill 2"/>
    <n v="0.83699999999999997"/>
    <n v="1.0375000000000001"/>
    <n v="0.9375"/>
    <n v="3.6875"/>
    <n v="104"/>
    <m/>
    <s v="GL-05D"/>
    <n v="30"/>
    <s v="TO-1116GLD05-30-2081"/>
    <m/>
    <n v="34.218500000000006"/>
    <n v="138"/>
    <n v="83.375"/>
    <n v="19.812273871527779"/>
    <n v="237.74845538249178"/>
    <s v="NOT RELEASED"/>
    <s v="NOT CHECKED"/>
    <x v="205"/>
    <x v="0"/>
  </r>
  <r>
    <x v="40"/>
    <n v="3"/>
    <n v="28"/>
    <n v="101"/>
    <s v="1116L-028-101"/>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1"/>
    <s v="1116L-028-101"/>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2"/>
    <s v="1116L-028-102"/>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02"/>
    <s v="1116L-028-102"/>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03"/>
    <s v="1116L-028-103"/>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3"/>
    <s v="1116L-028-103"/>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4"/>
    <s v="1116L-028-104"/>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04"/>
    <s v="1116L-028-104"/>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05"/>
    <s v="1116L-028-105"/>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5"/>
    <s v="1116L-028-105"/>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6"/>
    <s v="1116L-028-106"/>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06"/>
    <s v="1116L-028-106"/>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07"/>
    <s v="1116L-028-107"/>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7"/>
    <s v="1116L-028-107"/>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8"/>
    <s v="1116L-028-108"/>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08"/>
    <s v="1116L-028-108"/>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09"/>
    <s v="1116L-028-109"/>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9"/>
    <s v="1116L-028-109"/>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0"/>
    <s v="1116L-028-110"/>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10"/>
    <s v="1116L-028-110"/>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11"/>
    <s v="1116L-028-111"/>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1"/>
    <s v="1116L-028-111"/>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2"/>
    <s v="1116L-028-112"/>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12"/>
    <s v="1116L-028-112"/>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13"/>
    <s v="1116L-028-113"/>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3"/>
    <s v="1116L-028-113"/>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4"/>
    <s v="1116L-028-114"/>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14"/>
    <s v="1116L-028-114"/>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15"/>
    <s v="1116L-028-115"/>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5"/>
    <s v="1116L-028-115"/>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6"/>
    <s v="1116L-028-116"/>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16"/>
    <s v="1116L-028-116"/>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17"/>
    <s v="1116L-028-117"/>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7"/>
    <s v="1116L-028-117"/>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8"/>
    <s v="1116L-028-118"/>
    <n v="0"/>
    <s v="WT-02.1"/>
    <s v="South"/>
    <n v="36.125"/>
    <n v="192"/>
    <s v="WT-02.1, REC., SBX-L, COPING, HEAVY, TYP."/>
    <s v="Rec."/>
    <s v="SBX-L"/>
    <s v="Infill 1"/>
    <n v="1"/>
    <n v="0.875"/>
    <n v="1.1875"/>
    <n v="0.9375"/>
    <n v="88"/>
    <s v="N/A"/>
    <s v="GL-07T"/>
    <n v="10"/>
    <s v="TO-1116GLT07-10-2423"/>
    <n v="34.25"/>
    <m/>
    <m/>
    <n v="101.875"/>
    <n v="24.230685763888889"/>
    <n v="290.76822916666669"/>
    <s v="NOT RELEASED"/>
    <s v="NOT CHECKED"/>
    <x v="123"/>
    <x v="0"/>
  </r>
  <r>
    <x v="40"/>
    <n v="3"/>
    <n v="28"/>
    <n v="118"/>
    <s v="1116L-028-118"/>
    <n v="0"/>
    <s v="WT-02.1"/>
    <s v="South"/>
    <n v="36.125"/>
    <n v="192"/>
    <s v="WT-02.1, REC., SBX-L, COPING, HEAVY, TYP."/>
    <s v="Rec."/>
    <s v="SBX-L"/>
    <s v="Infill 2"/>
    <n v="1"/>
    <n v="0.875"/>
    <n v="0.9375"/>
    <n v="3.6875"/>
    <n v="104"/>
    <s v="N/A"/>
    <s v="GL-02Z"/>
    <n v="10"/>
    <s v="TO-1116GLZ02-10-2083"/>
    <n v="34.25"/>
    <m/>
    <m/>
    <n v="83.375"/>
    <n v="19.830512152777779"/>
    <n v="237.96614583333334"/>
    <s v="NOT RELEASED"/>
    <s v="NOT CHECKED"/>
    <x v="77"/>
    <x v="0"/>
  </r>
  <r>
    <x v="40"/>
    <n v="3"/>
    <n v="28"/>
    <n v="120"/>
    <s v="1116L-028-119"/>
    <n v="0"/>
    <s v="WT-01.2"/>
    <s v="South"/>
    <n v="77.875"/>
    <n v="192"/>
    <s v="WT-01.2, REC., SBX, COPING, TYP."/>
    <s v="Rec."/>
    <s v="SBX"/>
    <s v="Infill 1"/>
    <n v="0.875"/>
    <n v="0.875"/>
    <n v="1.1875"/>
    <n v="0.9375"/>
    <n v="88"/>
    <s v="N/A"/>
    <s v="GL-01T"/>
    <n v="10"/>
    <s v="TO-1116GLT01-10-5485"/>
    <n v="76.125"/>
    <m/>
    <m/>
    <n v="101.875"/>
    <n v="53.855794270833336"/>
    <n v="646.26953125"/>
    <s v="NOT RELEASED"/>
    <s v="NOT CHECKED"/>
    <x v="206"/>
    <x v="0"/>
  </r>
  <r>
    <x v="40"/>
    <n v="3"/>
    <n v="28"/>
    <n v="120"/>
    <s v="1116L-028-119"/>
    <n v="0"/>
    <s v="WT-01.2"/>
    <s v="South"/>
    <n v="77.875"/>
    <n v="192"/>
    <s v="WT-01.2, REC., SBX, COPING, TYP."/>
    <s v="Rec."/>
    <s v="SBX"/>
    <s v="Infill 2"/>
    <n v="0.875"/>
    <n v="0.875"/>
    <n v="0.9375"/>
    <n v="3.6875"/>
    <n v="104"/>
    <s v="N/A"/>
    <s v="GL-02Z"/>
    <n v="10"/>
    <s v="TO-1116GLZ02-10-4407"/>
    <n v="76.125"/>
    <m/>
    <m/>
    <n v="83.375"/>
    <n v="44.075846354166664"/>
    <n v="528.91015625"/>
    <s v="NOT RELEASED"/>
    <s v="NOT CHECKED"/>
    <x v="207"/>
    <x v="0"/>
  </r>
  <r>
    <x v="40"/>
    <n v="3"/>
    <n v="28"/>
    <n v="121"/>
    <s v="1116L-028-120"/>
    <n v="0"/>
    <s v="WT-01.6"/>
    <s v="South"/>
    <n v="36"/>
    <n v="192"/>
    <s v="WT-01.6, REC., DOOR, TYP."/>
    <s v="Rec."/>
    <s v="Door"/>
    <s v="Infill 1 (Lower)"/>
    <n v="0.875"/>
    <n v="0.875"/>
    <n v="0.3125"/>
    <n v="0.9375"/>
    <n v="175"/>
    <s v="N/A"/>
    <s v="GL-19A"/>
    <n v="10"/>
    <s v="TO-1116GLA19-10-446"/>
    <n v="34.25"/>
    <m/>
    <m/>
    <n v="15.75"/>
    <n v="3.74609375"/>
    <n v="44.953125"/>
    <s v="NOT RELEASED"/>
    <s v="NOT CHECKED"/>
    <x v="208"/>
    <x v="0"/>
  </r>
  <r>
    <x v="40"/>
    <n v="3"/>
    <n v="28"/>
    <n v="121"/>
    <s v="1116L-028-120"/>
    <n v="0"/>
    <s v="WT-01.6"/>
    <s v="South"/>
    <n v="36"/>
    <n v="192"/>
    <s v="WT-01.6, REC., DOOR, TYP."/>
    <s v="Rec."/>
    <s v="Door"/>
    <s v="Infill 2"/>
    <n v="0.875"/>
    <n v="0.875"/>
    <n v="0.9375"/>
    <n v="1.1875"/>
    <n v="104"/>
    <s v="N/A"/>
    <s v="GL-02Z"/>
    <n v="10"/>
    <s v="TO-1116GLZ02-10-2042"/>
    <n v="34.25"/>
    <m/>
    <m/>
    <n v="85.875"/>
    <n v="20.425130208333332"/>
    <n v="245.1015625"/>
    <s v="NOT RELEASED"/>
    <s v="NOT CHECKED"/>
    <x v="57"/>
    <x v="1"/>
  </r>
  <r>
    <x v="40"/>
    <n v="3"/>
    <n v="28"/>
    <n v="121"/>
    <s v="1116L-028-120"/>
    <n v="0"/>
    <s v="WT-01.6"/>
    <s v="South"/>
    <n v="36"/>
    <n v="192"/>
    <s v="WT-01.6, REC., DOOR, TYP."/>
    <s v="Rec."/>
    <s v="Door"/>
    <s v="Infill 3 (Door)"/>
    <n v="3.3725000000000001"/>
    <n v="3.3725000000000001"/>
    <n v="4.2474999999999996"/>
    <n v="1.2787999999999999"/>
    <n v="105"/>
    <s v="N/A"/>
    <s v="GL-02T"/>
    <n v="10"/>
    <s v="TO-1116GLT02-10-1755"/>
    <n v="29.254999999999999"/>
    <m/>
    <m/>
    <n v="81.473700000000008"/>
    <n v="16.552174260416667"/>
    <n v="198.62609112500002"/>
    <s v="NOT RELEASED"/>
    <s v="NOT CHECKED"/>
    <x v="0"/>
    <x v="0"/>
  </r>
  <r>
    <x v="40"/>
    <n v="3"/>
    <n v="28"/>
    <n v="122"/>
    <s v="1116L-028-121"/>
    <n v="0"/>
    <s v="WT-01.8"/>
    <s v="South"/>
    <n v="107"/>
    <n v="192"/>
    <s v="WT-01.8, REC., METAL, TYP."/>
    <s v="Rec."/>
    <s v="Metal"/>
    <s v="Infill 2"/>
    <n v="0.875"/>
    <n v="0.875"/>
    <n v="0.9375"/>
    <n v="1.1875"/>
    <n v="104"/>
    <s v="N/A"/>
    <s v="GL-02Z"/>
    <n v="10"/>
    <s v="TO-1116GLZ02-10-6376"/>
    <n v="105.25"/>
    <m/>
    <m/>
    <n v="85.875"/>
    <n v="62.766276041666664"/>
    <n v="753.1953125"/>
    <s v="NOT RELEASED"/>
    <s v="NOT CHECKED"/>
    <x v="175"/>
    <x v="0"/>
  </r>
  <r>
    <x v="40"/>
    <n v="3"/>
    <n v="28"/>
    <n v="123"/>
    <s v="1116L-028-122"/>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8"/>
    <n v="123"/>
    <s v="1116L-028-122"/>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8"/>
    <n v="124"/>
    <s v="1116L-028-123"/>
    <n v="0"/>
    <s v="WT-01.2"/>
    <s v="South"/>
    <n v="107"/>
    <n v="192"/>
    <s v="WT-01.2, REC., SBX, TYP."/>
    <s v="Rec."/>
    <s v="SBX"/>
    <s v="Infill 1"/>
    <n v="0.875"/>
    <n v="0.875"/>
    <n v="1.1875"/>
    <n v="0.9375"/>
    <n v="88"/>
    <s v="N/A"/>
    <s v="GL-01T"/>
    <n v="10"/>
    <s v="TO-1116GLT01-10-7446"/>
    <n v="105.25"/>
    <m/>
    <m/>
    <n v="101.875"/>
    <n v="74.460720486111114"/>
    <n v="893.52864583333337"/>
    <s v="NOT RELEASED"/>
    <s v="NOT CHECKED"/>
    <x v="194"/>
    <x v="0"/>
  </r>
  <r>
    <x v="40"/>
    <n v="3"/>
    <n v="28"/>
    <n v="124"/>
    <s v="1116L-028-123"/>
    <n v="0"/>
    <s v="WT-01.2"/>
    <s v="South"/>
    <n v="107"/>
    <n v="192"/>
    <s v="WT-01.2, REC., SBX, TYP."/>
    <s v="Rec."/>
    <s v="SBX"/>
    <s v="Infill 2"/>
    <n v="0.875"/>
    <n v="0.875"/>
    <n v="0.9375"/>
    <n v="1.1875"/>
    <n v="104"/>
    <s v="N/A"/>
    <s v="GL-02Z"/>
    <n v="10"/>
    <s v="TO-1116GLZ02-10-6376"/>
    <n v="105.25"/>
    <m/>
    <m/>
    <n v="85.875"/>
    <n v="62.766276041666664"/>
    <n v="753.1953125"/>
    <s v="NOT RELEASED"/>
    <s v="NOT CHECKED"/>
    <x v="175"/>
    <x v="0"/>
  </r>
  <r>
    <x v="40"/>
    <n v="3"/>
    <n v="28"/>
    <n v="125"/>
    <s v="1116L-028-124"/>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8"/>
    <n v="125"/>
    <s v="1116L-028-124"/>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8"/>
    <n v="126"/>
    <s v="1116L-028-125"/>
    <n v="0"/>
    <s v="WT-01.6"/>
    <s v="South"/>
    <n v="107"/>
    <n v="192"/>
    <s v="WT-01.6, REC., DOOR, TYP."/>
    <s v="Rec."/>
    <s v="Door"/>
    <s v="Infill 1"/>
    <n v="0.875"/>
    <n v="0.875"/>
    <n v="0.9375"/>
    <n v="0.9375"/>
    <n v="174.44499999999999"/>
    <s v="N/A"/>
    <s v="GL-01T"/>
    <n v="10"/>
    <s v="TO-1116GLT01-10-1146"/>
    <n v="105.25"/>
    <m/>
    <m/>
    <n v="15.680000000000007"/>
    <n v="11.46055555555556"/>
    <n v="137.52666666666673"/>
    <s v="NOT RELEASED"/>
    <s v="NOT CHECKED"/>
    <x v="209"/>
    <x v="0"/>
  </r>
  <r>
    <x v="40"/>
    <n v="3"/>
    <n v="28"/>
    <n v="126"/>
    <s v="1116L-028-125"/>
    <n v="0"/>
    <s v="WT-01.6"/>
    <s v="South"/>
    <n v="107"/>
    <n v="192"/>
    <s v="WT-01.6, REC., DOOR, TYP."/>
    <s v="Rec."/>
    <s v="Door"/>
    <s v="Infill 2"/>
    <n v="0.875"/>
    <n v="0.875"/>
    <n v="0.9375"/>
    <n v="1.1875"/>
    <n v="104"/>
    <s v="N/A"/>
    <s v="GL-02Z"/>
    <n v="10"/>
    <s v="TO-1116GLZ02-10-6376"/>
    <n v="105.25"/>
    <m/>
    <m/>
    <n v="85.875"/>
    <n v="62.766276041666664"/>
    <n v="753.1953125"/>
    <s v="NOT RELEASED"/>
    <s v="NOT CHECKED"/>
    <x v="175"/>
    <x v="0"/>
  </r>
  <r>
    <x v="40"/>
    <n v="3"/>
    <n v="28"/>
    <n v="126"/>
    <s v="1116L-028-125"/>
    <n v="0"/>
    <s v="WT-01.6"/>
    <s v="South"/>
    <n v="107"/>
    <n v="192"/>
    <s v="WT-01.6, REC., DOOR, TYP."/>
    <s v="Rec."/>
    <s v="Door"/>
    <s v="Infill 3 SL"/>
    <n v="0.875"/>
    <n v="92.5"/>
    <n v="1.1875"/>
    <n v="0.9375"/>
    <n v="105.55500000000001"/>
    <s v="N/A"/>
    <s v="GL-01T"/>
    <n v="10"/>
    <s v="TO-1116GLT01-10-8781"/>
    <n v="13.625"/>
    <m/>
    <m/>
    <n v="84.32"/>
    <n v="7.9781944444444441"/>
    <n v="95.73833333333333"/>
    <s v="NOT RELEASED"/>
    <s v="NOT CHECKED"/>
    <x v="0"/>
    <x v="0"/>
  </r>
  <r>
    <x v="40"/>
    <n v="3"/>
    <n v="28"/>
    <n v="126"/>
    <s v="1116L-028-125"/>
    <n v="0"/>
    <s v="WT-01.6"/>
    <s v="South"/>
    <n v="107"/>
    <n v="192"/>
    <s v="WT-01.6, REC., DOOR, TYP."/>
    <s v="Rec."/>
    <s v="Door"/>
    <s v="Infill 4 SL"/>
    <n v="92.5"/>
    <n v="0.875"/>
    <n v="1.1875"/>
    <n v="0.9375"/>
    <n v="105.55500000000001"/>
    <s v="N/A"/>
    <s v="GL-01T"/>
    <n v="10"/>
    <s v="TO-1116GLT01-10-8781"/>
    <n v="13.625"/>
    <m/>
    <m/>
    <n v="84.32"/>
    <n v="7.9781944444444441"/>
    <n v="95.73833333333333"/>
    <s v="NOT RELEASED"/>
    <s v="NOT CHECKED"/>
    <x v="0"/>
    <x v="0"/>
  </r>
  <r>
    <x v="40"/>
    <n v="3"/>
    <n v="28"/>
    <n v="127"/>
    <s v="1116L-028-126"/>
    <n v="0"/>
    <s v="WT-02.1"/>
    <s v="South"/>
    <n v="36"/>
    <n v="192"/>
    <s v="WT-02.1, REC., SBX-R, HEAVY, TYP."/>
    <s v="Rec."/>
    <s v="SBX-R"/>
    <s v="Infill 1"/>
    <n v="0.875"/>
    <n v="0.875"/>
    <n v="1.1875"/>
    <n v="0.9375"/>
    <n v="88"/>
    <s v="N/A"/>
    <s v="GL-07T"/>
    <n v="10"/>
    <s v="TO-1116GLT07-10-2423"/>
    <n v="34.25"/>
    <m/>
    <m/>
    <n v="101.875"/>
    <n v="24.230685763888889"/>
    <n v="290.76822916666669"/>
    <s v="NOT RELEASED"/>
    <s v="NOT CHECKED"/>
    <x v="123"/>
    <x v="0"/>
  </r>
  <r>
    <x v="40"/>
    <n v="3"/>
    <n v="28"/>
    <n v="127"/>
    <s v="1116L-028-126"/>
    <n v="0"/>
    <s v="WT-02.1"/>
    <s v="South"/>
    <n v="36"/>
    <n v="192"/>
    <s v="WT-02.1, REC., SBX-R, HEAVY, TYP."/>
    <s v="Rec."/>
    <s v="SBX-R"/>
    <s v="Infill 2"/>
    <n v="0.875"/>
    <n v="0.875"/>
    <n v="0.9375"/>
    <n v="1.1875"/>
    <n v="104"/>
    <s v="N/A"/>
    <s v="GL-02Z"/>
    <n v="10"/>
    <s v="TO-1116GLZ02-10-2042"/>
    <n v="34.25"/>
    <m/>
    <m/>
    <n v="85.875"/>
    <n v="20.425130208333332"/>
    <n v="245.1015625"/>
    <s v="NOT RELEASED"/>
    <s v="NOT CHECKED"/>
    <x v="57"/>
    <x v="1"/>
  </r>
  <r>
    <x v="40"/>
    <n v="3"/>
    <n v="28"/>
    <n v="128"/>
    <s v="1116L-028-127"/>
    <n v="0"/>
    <s v="WT-03.2"/>
    <s v="Southwest"/>
    <n v="123.4718"/>
    <n v="192"/>
    <s v="WT-03.2, CURVED, SBX, HEAVY, HEAVY"/>
    <s v="Curved"/>
    <s v="SBX"/>
    <s v="Infill 1"/>
    <n v="0.98399999999999999"/>
    <n v="0.98399999999999999"/>
    <n v="1.1875"/>
    <n v="0.9375"/>
    <n v="88"/>
    <s v="N/A"/>
    <s v="GL-04T"/>
    <n v="30"/>
    <s v="TO-1116GLT04-30-8695"/>
    <m/>
    <n v="121.5038"/>
    <n v="86"/>
    <n v="101.875"/>
    <n v="85.959719618055544"/>
    <n v="1031.5166354166665"/>
    <s v="NOT RELEASED"/>
    <s v="NOT CHECKED"/>
    <x v="210"/>
    <x v="0"/>
  </r>
  <r>
    <x v="40"/>
    <n v="3"/>
    <n v="28"/>
    <n v="128"/>
    <s v="1116L-028-127"/>
    <n v="0"/>
    <s v="WT-03.2"/>
    <s v="Southwest"/>
    <n v="123.4718"/>
    <n v="192"/>
    <s v="WT-03.2, CURVED, SBX, HEAVY, HEAVY"/>
    <s v="Curved"/>
    <s v="SBX"/>
    <s v="Infill 2"/>
    <n v="0.98399999999999999"/>
    <n v="0.98399999999999999"/>
    <n v="0.9375"/>
    <n v="1.1875"/>
    <n v="104"/>
    <s v="N/A"/>
    <s v="GL-05Z"/>
    <n v="30"/>
    <s v="TO-1116GLZ05-30-7245"/>
    <m/>
    <n v="121.5038"/>
    <n v="86"/>
    <n v="85.875"/>
    <n v="72.459297395833332"/>
    <n v="869.51156874999992"/>
    <s v="NOT RELEASED"/>
    <s v="NOT CHECKED"/>
    <x v="211"/>
    <x v="0"/>
  </r>
  <r>
    <x v="40"/>
    <n v="3"/>
    <n v="28"/>
    <n v="129"/>
    <s v="1116L-028-128"/>
    <n v="0"/>
    <s v="WT-02.1"/>
    <s v="West"/>
    <n v="36"/>
    <n v="192"/>
    <s v="WT-02.1, REC., SBX-L, HEAVY"/>
    <s v="Rec."/>
    <s v="SBX-L"/>
    <s v="Infill 1"/>
    <n v="0.875"/>
    <n v="0.875"/>
    <n v="1.1875"/>
    <n v="0.9375"/>
    <n v="88"/>
    <s v="N/A"/>
    <s v="GL-07T"/>
    <n v="10"/>
    <s v="TO-1116GLT07-10-2423"/>
    <n v="34.25"/>
    <m/>
    <m/>
    <n v="101.875"/>
    <n v="24.230685763888889"/>
    <n v="290.76822916666669"/>
    <s v="NOT RELEASED"/>
    <s v="NOT CHECKED"/>
    <x v="123"/>
    <x v="0"/>
  </r>
  <r>
    <x v="40"/>
    <n v="3"/>
    <n v="28"/>
    <n v="129"/>
    <s v="1116L-028-128"/>
    <n v="0"/>
    <s v="WT-02.1"/>
    <s v="West"/>
    <n v="36"/>
    <n v="192"/>
    <s v="WT-02.1, REC., SBX-L, HEAVY"/>
    <s v="Rec."/>
    <s v="SBX-L"/>
    <s v="Infill 2"/>
    <n v="0.875"/>
    <n v="0.875"/>
    <n v="0.9375"/>
    <n v="1.1875"/>
    <n v="104"/>
    <s v="N/A"/>
    <s v="GL-02Z"/>
    <n v="10"/>
    <s v="TO-1116GLZ02-10-2042"/>
    <n v="34.25"/>
    <m/>
    <m/>
    <n v="85.875"/>
    <n v="20.425130208333332"/>
    <n v="245.1015625"/>
    <s v="NOT RELEASED"/>
    <s v="NOT CHECKED"/>
    <x v="57"/>
    <x v="1"/>
  </r>
  <r>
    <x v="40"/>
    <n v="3"/>
    <n v="28"/>
    <n v="130"/>
    <s v="1116L-028-129"/>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0"/>
    <s v="1116L-028-129"/>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1"/>
    <s v="1116L-028-130"/>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31"/>
    <s v="1116L-028-130"/>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8"/>
    <n v="132"/>
    <s v="1116L-028-131"/>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2"/>
    <s v="1116L-028-131"/>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3"/>
    <s v="1116L-028-132"/>
    <n v="0"/>
    <s v="WT-02.1"/>
    <s v="West"/>
    <n v="36"/>
    <n v="192"/>
    <s v="WT-02.1, REC., SBX-L, TYP."/>
    <s v="Rec."/>
    <s v="SBX-L"/>
    <s v="Infill 1"/>
    <n v="0.875"/>
    <n v="0.875"/>
    <n v="1.1875"/>
    <n v="0.9375"/>
    <n v="88"/>
    <s v="N/A"/>
    <s v="GL-07T"/>
    <n v="10"/>
    <s v="TO-1116GLT07-10-2423"/>
    <n v="34.25"/>
    <m/>
    <m/>
    <n v="101.875"/>
    <n v="24.230685763888889"/>
    <n v="290.76822916666669"/>
    <s v="NOT RELEASED"/>
    <s v="NOT CHECKED"/>
    <x v="123"/>
    <x v="0"/>
  </r>
  <r>
    <x v="40"/>
    <n v="3"/>
    <n v="28"/>
    <n v="133"/>
    <s v="1116L-028-132"/>
    <n v="0"/>
    <s v="WT-02.1"/>
    <s v="West"/>
    <n v="36"/>
    <n v="192"/>
    <s v="WT-02.1, REC., SBX-L, TYP."/>
    <s v="Rec."/>
    <s v="SBX-L"/>
    <s v="Infill 2"/>
    <n v="0.875"/>
    <n v="0.875"/>
    <n v="0.9375"/>
    <n v="1.1875"/>
    <n v="104"/>
    <s v="N/A"/>
    <s v="GL-02Z"/>
    <n v="10"/>
    <s v="TO-1116GLZ02-10-2042"/>
    <n v="34.25"/>
    <m/>
    <m/>
    <n v="85.875"/>
    <n v="20.425130208333332"/>
    <n v="245.1015625"/>
    <s v="NOT RELEASED"/>
    <s v="NOT CHECKED"/>
    <x v="57"/>
    <x v="1"/>
  </r>
  <r>
    <x v="40"/>
    <n v="3"/>
    <n v="28"/>
    <n v="134"/>
    <s v="1116L-028-133"/>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4"/>
    <s v="1116L-028-133"/>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5"/>
    <s v="1116L-028-134"/>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35"/>
    <s v="1116L-028-134"/>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8"/>
    <n v="136"/>
    <s v="1116L-028-135"/>
    <n v="0"/>
    <s v="WT-01.8"/>
    <s v="West"/>
    <n v="105"/>
    <n v="192"/>
    <s v="WT-01.8, REC., METAL, TYP."/>
    <s v="Rec."/>
    <s v="Metal"/>
    <s v="Infill 2"/>
    <n v="0.875"/>
    <n v="0.875"/>
    <n v="0.9375"/>
    <n v="1.1875"/>
    <n v="104"/>
    <s v="N/A"/>
    <s v="GL-02Z"/>
    <n v="10"/>
    <s v="TO-1116GLZ02-10-6257"/>
    <n v="103.25"/>
    <m/>
    <m/>
    <n v="85.875"/>
    <n v="61.573567708333336"/>
    <n v="738.8828125"/>
    <s v="NOT RELEASED"/>
    <s v="NOT CHECKED"/>
    <x v="213"/>
    <x v="0"/>
  </r>
  <r>
    <x v="40"/>
    <n v="3"/>
    <n v="28"/>
    <n v="137"/>
    <s v="1116L-028-136"/>
    <n v="0"/>
    <s v="WT-02.1"/>
    <s v="West"/>
    <n v="36"/>
    <n v="192"/>
    <s v="WT-02.1, REC., SBX-L, TYP."/>
    <s v="Rec."/>
    <s v="SBX-L"/>
    <s v="Infill 1"/>
    <n v="0.875"/>
    <n v="0.875"/>
    <n v="1.1875"/>
    <n v="0.9375"/>
    <n v="88"/>
    <s v="N/A"/>
    <s v="GL-07T"/>
    <n v="10"/>
    <s v="TO-1116GLT07-10-2423"/>
    <n v="34.25"/>
    <m/>
    <m/>
    <n v="101.875"/>
    <n v="24.230685763888889"/>
    <n v="290.76822916666669"/>
    <s v="NOT RELEASED"/>
    <s v="NOT CHECKED"/>
    <x v="123"/>
    <x v="0"/>
  </r>
  <r>
    <x v="40"/>
    <n v="3"/>
    <n v="28"/>
    <n v="137"/>
    <s v="1116L-028-136"/>
    <n v="0"/>
    <s v="WT-02.1"/>
    <s v="West"/>
    <n v="36"/>
    <n v="192"/>
    <s v="WT-02.1, REC., SBX-L, TYP."/>
    <s v="Rec."/>
    <s v="SBX-L"/>
    <s v="Infill 2"/>
    <n v="0.875"/>
    <n v="0.875"/>
    <n v="0.9375"/>
    <n v="1.1875"/>
    <n v="104"/>
    <s v="N/A"/>
    <s v="GL-02Z"/>
    <n v="10"/>
    <s v="TO-1116GLZ02-10-2042"/>
    <n v="34.25"/>
    <m/>
    <m/>
    <n v="85.875"/>
    <n v="20.425130208333332"/>
    <n v="245.1015625"/>
    <s v="NOT RELEASED"/>
    <s v="NOT CHECKED"/>
    <x v="57"/>
    <x v="1"/>
  </r>
  <r>
    <x v="40"/>
    <n v="3"/>
    <n v="28"/>
    <n v="138"/>
    <s v="1116L-028-137"/>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8"/>
    <s v="1116L-028-137"/>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9"/>
    <s v="1116L-028-138"/>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39"/>
    <s v="1116L-028-138"/>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8"/>
    <n v="140"/>
    <s v="1116L-028-139"/>
    <n v="0"/>
    <s v="WT-01.6"/>
    <s v="West"/>
    <n v="105"/>
    <n v="192"/>
    <s v="WT-01.6, REC., DOOR, TYP."/>
    <s v="Rec."/>
    <s v="Door"/>
    <s v="Infill 1"/>
    <n v="0.875"/>
    <n v="0.875"/>
    <n v="0.9375"/>
    <n v="0.9375"/>
    <n v="126.44499999999999"/>
    <s v="N/A"/>
    <s v="GL-01T"/>
    <n v="10"/>
    <s v="TO-1116GLT01-10-4665"/>
    <n v="103.25"/>
    <m/>
    <m/>
    <n v="63.680000000000007"/>
    <n v="45.659444444444453"/>
    <n v="547.91333333333341"/>
    <s v="NOT RELEASED"/>
    <s v="NOT CHECKED"/>
    <x v="214"/>
    <x v="0"/>
  </r>
  <r>
    <x v="40"/>
    <n v="3"/>
    <n v="28"/>
    <n v="140"/>
    <s v="1116L-028-139"/>
    <n v="0"/>
    <s v="WT-01.6"/>
    <s v="West"/>
    <n v="105"/>
    <n v="192"/>
    <s v="WT-01.6, REC., DOOR, TYP."/>
    <s v="Rec."/>
    <s v="Door"/>
    <s v="Infill 2 SL"/>
    <n v="0.875"/>
    <n v="93.5"/>
    <n v="1.1875"/>
    <n v="0.9375"/>
    <n v="153.55500000000001"/>
    <s v="N/A"/>
    <s v="GL-01T"/>
    <n v="10"/>
    <s v="TO-1116GLT01-10-3798"/>
    <n v="10.625"/>
    <m/>
    <m/>
    <n v="36.319999999999993"/>
    <n v="2.6798611111111104"/>
    <n v="32.158333333333324"/>
    <s v="NOT RELEASED"/>
    <s v="NOT CHECKED"/>
    <x v="0"/>
    <x v="0"/>
  </r>
  <r>
    <x v="40"/>
    <n v="3"/>
    <n v="28"/>
    <n v="140"/>
    <s v="1116L-028-139"/>
    <n v="0"/>
    <s v="WT-01.6"/>
    <s v="West"/>
    <n v="105"/>
    <n v="192"/>
    <s v="WT-01.6, REC., DOOR, TYP."/>
    <s v="Rec."/>
    <s v="Door"/>
    <s v="Infill 3 SL"/>
    <n v="93.5"/>
    <n v="0.875"/>
    <n v="0.9375"/>
    <n v="1.1875"/>
    <n v="153.55500000000001"/>
    <s v="N/A"/>
    <s v="GL-01T"/>
    <n v="10"/>
    <s v="TO-1116GLT01-10-3798"/>
    <n v="10.625"/>
    <m/>
    <m/>
    <n v="36.319999999999993"/>
    <n v="2.6798611111111104"/>
    <n v="32.158333333333324"/>
    <s v="NOT RELEASED"/>
    <s v="NOT CHECKED"/>
    <x v="0"/>
    <x v="0"/>
  </r>
  <r>
    <x v="40"/>
    <n v="3"/>
    <n v="28"/>
    <n v="140"/>
    <s v="1116L-028-139"/>
    <n v="0"/>
    <s v="WT-01.6"/>
    <s v="West"/>
    <n v="105"/>
    <n v="192"/>
    <s v="WT-01.6, REC., DOOR, TYP."/>
    <s v="Rec."/>
    <s v="Door"/>
    <s v="Infill 4 - Spandrel"/>
    <n v="0.875"/>
    <n v="0.875"/>
    <n v="0.9375"/>
    <n v="3.6875"/>
    <n v="104"/>
    <s v="N/A"/>
    <s v="GL-02Z"/>
    <n v="10"/>
    <s v="TO-1116GLZ02-10-6078"/>
    <n v="103.25"/>
    <m/>
    <m/>
    <n v="83.375"/>
    <n v="59.781032986111114"/>
    <n v="717.37239583333337"/>
    <s v="NOT RELEASED"/>
    <s v="NOT CHECKED"/>
    <x v="0"/>
    <x v="0"/>
  </r>
  <r>
    <x v="40"/>
    <n v="3"/>
    <n v="28"/>
    <n v="141"/>
    <s v="1116L-028-140"/>
    <n v="0"/>
    <s v="WT-02.1"/>
    <s v="West"/>
    <n v="36"/>
    <n v="192"/>
    <s v="WT-02.1, REC., SBX-L, TYP."/>
    <s v="Rec."/>
    <s v="SBX-L"/>
    <s v="Infill 1"/>
    <n v="0.875"/>
    <n v="0.875"/>
    <n v="1.1875"/>
    <n v="0.9375"/>
    <n v="88"/>
    <s v="N/A"/>
    <s v="GL-07T"/>
    <n v="10"/>
    <s v="TO-1116GLT07-10-2423"/>
    <n v="34.25"/>
    <m/>
    <m/>
    <n v="101.875"/>
    <n v="24.230685763888889"/>
    <n v="290.76822916666669"/>
    <s v="NOT RELEASED"/>
    <s v="NOT CHECKED"/>
    <x v="123"/>
    <x v="0"/>
  </r>
  <r>
    <x v="40"/>
    <n v="3"/>
    <n v="28"/>
    <n v="141"/>
    <s v="1116L-028-140"/>
    <n v="0"/>
    <s v="WT-02.1"/>
    <s v="West"/>
    <n v="36"/>
    <n v="192"/>
    <s v="WT-02.1, REC., SBX-L, TYP."/>
    <s v="Rec."/>
    <s v="SBX-L"/>
    <s v="Infill 2"/>
    <n v="0.875"/>
    <n v="0.875"/>
    <n v="0.9375"/>
    <n v="1.1875"/>
    <n v="104"/>
    <s v="N/A"/>
    <s v="GL-02Z"/>
    <n v="10"/>
    <s v="TO-1116GLZ02-10-2042"/>
    <n v="34.25"/>
    <m/>
    <m/>
    <n v="85.875"/>
    <n v="20.425130208333332"/>
    <n v="245.1015625"/>
    <s v="NOT RELEASED"/>
    <s v="NOT CHECKED"/>
    <x v="57"/>
    <x v="1"/>
  </r>
  <r>
    <x v="40"/>
    <n v="3"/>
    <n v="28"/>
    <n v="142"/>
    <s v="1116L-028-141"/>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42"/>
    <s v="1116L-028-141"/>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43"/>
    <s v="1116L-028-142"/>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43"/>
    <s v="1116L-028-142"/>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9"/>
    <n v="1"/>
    <s v="1116L-029-001"/>
    <n v="0"/>
    <s v="WT-03.2"/>
    <s v="Northwe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1"/>
    <s v="1116L-029-001"/>
    <n v="0"/>
    <s v="WT-03.2"/>
    <s v="Northwe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1"/>
    <s v="1116L-029-001"/>
    <n v="0"/>
    <s v="WT-03.2"/>
    <s v="Northwe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2"/>
    <s v="1116L-029-002"/>
    <n v="0"/>
    <s v="WT-02.1"/>
    <s v="North"/>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2"/>
    <s v="1116L-029-002"/>
    <n v="0"/>
    <s v="WT-02.1"/>
    <s v="North"/>
    <n v="36"/>
    <n v="264"/>
    <s v="WT-02.1, REC., SBX-R, COPING, HEAVY"/>
    <s v="Rec."/>
    <s v="SBX-R"/>
    <s v="Infill 2"/>
    <n v="0.875"/>
    <n v="0.875"/>
    <n v="0.9375"/>
    <n v="0.9375"/>
    <n v="192"/>
    <s v="N/A"/>
    <s v="GL-07T"/>
    <n v="10"/>
    <s v="TO-1116GLT07-10-1767"/>
    <n v="34.25"/>
    <m/>
    <m/>
    <n v="70.125"/>
    <n v="16.679036458333332"/>
    <n v="200.1484375"/>
    <s v="NOT RELEASED"/>
    <s v="NOT CHECKED"/>
    <x v="217"/>
    <x v="0"/>
  </r>
  <r>
    <x v="40"/>
    <n v="3"/>
    <n v="29"/>
    <n v="2"/>
    <s v="1116L-029-002"/>
    <n v="0"/>
    <s v="WT-02.1"/>
    <s v="North"/>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3"/>
    <s v="1116L-029-003"/>
    <n v="0"/>
    <s v="WT-01.2"/>
    <s v="Nor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3"/>
    <s v="1116L-029-003"/>
    <n v="0"/>
    <s v="WT-01.2"/>
    <s v="North"/>
    <n v="107"/>
    <n v="264"/>
    <s v="WT-01.2, REC., SBX, COPING, TYP."/>
    <s v="Rec."/>
    <s v="SBX"/>
    <s v="Infill 2"/>
    <n v="0.875"/>
    <n v="0.875"/>
    <n v="0.9375"/>
    <n v="0.9375"/>
    <n v="192"/>
    <s v="N/A"/>
    <s v="GL-19A"/>
    <n v="10"/>
    <s v="TO-1116GLA19-10-5125"/>
    <n v="105.25"/>
    <m/>
    <m/>
    <n v="70.125"/>
    <n v="51.254557291666664"/>
    <n v="615.0546875"/>
    <s v="NOT RELEASED"/>
    <s v="NOT CHECKED"/>
    <x v="218"/>
    <x v="0"/>
  </r>
  <r>
    <x v="40"/>
    <n v="3"/>
    <n v="29"/>
    <n v="3"/>
    <s v="1116L-029-003"/>
    <n v="0"/>
    <s v="WT-01.2"/>
    <s v="Nor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4"/>
    <s v="1116L-029-004"/>
    <n v="0"/>
    <s v="WT-02.1"/>
    <s v="North"/>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4"/>
    <s v="1116L-029-004"/>
    <n v="0"/>
    <s v="WT-02.1"/>
    <s v="North"/>
    <n v="36"/>
    <n v="264"/>
    <s v="WT-02.1, REC., SBX-L, COPING, TYP."/>
    <s v="Rec."/>
    <s v="SBX-L"/>
    <s v="Infill 2"/>
    <n v="0.875"/>
    <n v="0.875"/>
    <n v="0.9375"/>
    <n v="0.9375"/>
    <n v="192"/>
    <s v="N/A"/>
    <s v="GL-07T"/>
    <n v="10"/>
    <s v="TO-1116GLT07-10-1767"/>
    <n v="34.25"/>
    <m/>
    <m/>
    <n v="70.125"/>
    <n v="16.679036458333332"/>
    <n v="200.1484375"/>
    <s v="NOT RELEASED"/>
    <s v="NOT CHECKED"/>
    <x v="217"/>
    <x v="0"/>
  </r>
  <r>
    <x v="40"/>
    <n v="3"/>
    <n v="29"/>
    <n v="4"/>
    <s v="1116L-029-004"/>
    <n v="0"/>
    <s v="WT-02.1"/>
    <s v="North"/>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5"/>
    <s v="1116L-029-005"/>
    <n v="0"/>
    <s v="WT-01.2"/>
    <s v="Nor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5"/>
    <s v="1116L-029-005"/>
    <n v="0"/>
    <s v="WT-01.2"/>
    <s v="North"/>
    <n v="107"/>
    <n v="264"/>
    <s v="WT-01.2, REC., SBX, COPING, TYP."/>
    <s v="Rec."/>
    <s v="SBX"/>
    <s v="Infill 2"/>
    <n v="0.875"/>
    <n v="0.875"/>
    <n v="0.9375"/>
    <n v="0.9375"/>
    <n v="192"/>
    <s v="N/A"/>
    <s v="GL-19A"/>
    <n v="10"/>
    <s v="TO-1116GLA19-10-5125"/>
    <n v="105.25"/>
    <m/>
    <m/>
    <n v="70.125"/>
    <n v="51.254557291666664"/>
    <n v="615.0546875"/>
    <s v="NOT RELEASED"/>
    <s v="NOT CHECKED"/>
    <x v="218"/>
    <x v="0"/>
  </r>
  <r>
    <x v="40"/>
    <n v="3"/>
    <n v="29"/>
    <n v="5"/>
    <s v="1116L-029-005"/>
    <n v="0"/>
    <s v="WT-01.2"/>
    <s v="Nor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6"/>
    <s v="1116L-029-006"/>
    <n v="0"/>
    <s v="WT-02.1"/>
    <s v="North"/>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6"/>
    <s v="1116L-029-006"/>
    <n v="0"/>
    <s v="WT-02.1"/>
    <s v="North"/>
    <n v="36"/>
    <n v="264"/>
    <s v="WT-02.1, REC., SBX-R, COPING, TYP."/>
    <s v="Rec."/>
    <s v="SBX-R"/>
    <s v="Infill 2"/>
    <n v="0.875"/>
    <n v="0.875"/>
    <n v="0.9375"/>
    <n v="0.9375"/>
    <n v="192"/>
    <s v="N/A"/>
    <s v="GL-07T"/>
    <n v="10"/>
    <s v="TO-1116GLT07-10-1767"/>
    <n v="34.25"/>
    <m/>
    <m/>
    <n v="70.125"/>
    <n v="16.679036458333332"/>
    <n v="200.1484375"/>
    <s v="NOT RELEASED"/>
    <s v="NOT CHECKED"/>
    <x v="217"/>
    <x v="0"/>
  </r>
  <r>
    <x v="40"/>
    <n v="3"/>
    <n v="29"/>
    <n v="6"/>
    <s v="1116L-029-006"/>
    <n v="0"/>
    <s v="WT-02.1"/>
    <s v="North"/>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7"/>
    <s v="1116L-029-007"/>
    <n v="0"/>
    <s v="WT-01.2"/>
    <s v="Nor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7"/>
    <s v="1116L-029-007"/>
    <n v="0"/>
    <s v="WT-01.2"/>
    <s v="North"/>
    <n v="107"/>
    <n v="264"/>
    <s v="WT-01.2, REC., SBX, COPING, TYP."/>
    <s v="Rec."/>
    <s v="SBX"/>
    <s v="Infill 2"/>
    <n v="0.875"/>
    <n v="0.875"/>
    <n v="0.9375"/>
    <n v="0.9375"/>
    <n v="192"/>
    <s v="N/A"/>
    <s v="GL-19A"/>
    <n v="10"/>
    <s v="TO-1116GLA19-10-5125"/>
    <n v="105.25"/>
    <m/>
    <m/>
    <n v="70.125"/>
    <n v="51.254557291666664"/>
    <n v="615.0546875"/>
    <s v="NOT RELEASED"/>
    <s v="NOT CHECKED"/>
    <x v="218"/>
    <x v="0"/>
  </r>
  <r>
    <x v="40"/>
    <n v="3"/>
    <n v="29"/>
    <n v="7"/>
    <s v="1116L-029-007"/>
    <n v="0"/>
    <s v="WT-01.2"/>
    <s v="Nor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8"/>
    <s v="1116L-029-008"/>
    <n v="0"/>
    <s v="WT-02.1"/>
    <s v="North"/>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8"/>
    <s v="1116L-029-008"/>
    <n v="0"/>
    <s v="WT-02.1"/>
    <s v="North"/>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8"/>
    <s v="1116L-029-008"/>
    <n v="0"/>
    <s v="WT-02.1"/>
    <s v="North"/>
    <n v="36"/>
    <n v="264"/>
    <s v="WT-02.1, REC., SBX-L, COPING, HEAVY, TYP."/>
    <s v="Rec."/>
    <s v="SBX-L"/>
    <s v="Infill 3"/>
    <n v="0.875"/>
    <n v="0.875"/>
    <n v="0.9375"/>
    <n v="3.6875"/>
    <n v="176"/>
    <s v="N/A"/>
    <s v="GL-02Z"/>
    <n v="10"/>
    <s v="TO-1116GLZ02-10-2083"/>
    <n v="34.25"/>
    <m/>
    <m/>
    <n v="83.375"/>
    <n v="19.830512152777779"/>
    <n v="237.96614583333334"/>
    <s v="NOT RELEASED"/>
    <s v="NOT CHECKED"/>
    <x v="77"/>
    <x v="0"/>
  </r>
  <r>
    <x v="40"/>
    <n v="3"/>
    <n v="29"/>
    <n v="9"/>
    <s v="1116L-029-009"/>
    <n v="0"/>
    <s v="WT-03.2"/>
    <s v="Northea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9"/>
    <s v="1116L-029-009"/>
    <n v="0"/>
    <s v="WT-03.2"/>
    <s v="Northea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9"/>
    <s v="1116L-029-009"/>
    <n v="0"/>
    <s v="WT-03.2"/>
    <s v="Northea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10"/>
    <s v="1116L-029-010"/>
    <n v="0"/>
    <s v="WT-02.1"/>
    <s v="East"/>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10"/>
    <s v="1116L-029-010"/>
    <n v="0"/>
    <s v="WT-02.1"/>
    <s v="East"/>
    <n v="36"/>
    <n v="264"/>
    <s v="WT-02.1, REC., SBX-R, COPING, HEAVY"/>
    <s v="Rec."/>
    <s v="SBX-R"/>
    <s v="Infill 2"/>
    <n v="0.875"/>
    <n v="0.875"/>
    <n v="0.9375"/>
    <n v="0.9375"/>
    <n v="192"/>
    <s v="N/A"/>
    <s v="GL-07T"/>
    <n v="10"/>
    <s v="TO-1116GLT07-10-1767"/>
    <n v="34.25"/>
    <m/>
    <m/>
    <n v="70.125"/>
    <n v="16.679036458333332"/>
    <n v="200.1484375"/>
    <s v="NOT RELEASED"/>
    <s v="NOT CHECKED"/>
    <x v="217"/>
    <x v="0"/>
  </r>
  <r>
    <x v="40"/>
    <n v="3"/>
    <n v="29"/>
    <n v="10"/>
    <s v="1116L-029-010"/>
    <n v="0"/>
    <s v="WT-02.1"/>
    <s v="East"/>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11"/>
    <s v="1116L-029-011"/>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1"/>
    <s v="1116L-029-011"/>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1"/>
    <s v="1116L-029-011"/>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2"/>
    <s v="1116L-029-012"/>
    <n v="0"/>
    <s v="WT-02.1"/>
    <s v="Ea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12"/>
    <s v="1116L-029-012"/>
    <n v="0"/>
    <s v="WT-02.1"/>
    <s v="East"/>
    <n v="36"/>
    <n v="264"/>
    <s v="WT-02.1, REC., SBX-L, COPING, TYP."/>
    <s v="Rec."/>
    <s v="SBX-L"/>
    <s v="Infill 2"/>
    <n v="0.875"/>
    <n v="0.875"/>
    <n v="0.9375"/>
    <n v="0.9375"/>
    <n v="192"/>
    <s v="N/A"/>
    <s v="GL-07T"/>
    <n v="10"/>
    <s v="TO-1116GLT07-10-1767"/>
    <n v="34.25"/>
    <m/>
    <m/>
    <n v="70.125"/>
    <n v="16.679036458333332"/>
    <n v="200.1484375"/>
    <s v="NOT RELEASED"/>
    <s v="NOT CHECKED"/>
    <x v="217"/>
    <x v="0"/>
  </r>
  <r>
    <x v="40"/>
    <n v="3"/>
    <n v="29"/>
    <n v="12"/>
    <s v="1116L-029-012"/>
    <n v="0"/>
    <s v="WT-02.1"/>
    <s v="Ea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13"/>
    <s v="1116L-029-013"/>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3"/>
    <s v="1116L-029-013"/>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3"/>
    <s v="1116L-029-013"/>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4"/>
    <s v="1116L-029-014"/>
    <n v="0"/>
    <s v="WT-02.1"/>
    <s v="Ea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14"/>
    <s v="1116L-029-014"/>
    <n v="0"/>
    <s v="WT-02.1"/>
    <s v="East"/>
    <n v="36"/>
    <n v="264"/>
    <s v="WT-02.1, REC., SBX-R, COPING, TYP."/>
    <s v="Rec."/>
    <s v="SBX-R"/>
    <s v="Infill 2"/>
    <n v="0.875"/>
    <n v="0.875"/>
    <n v="0.9375"/>
    <n v="0.9375"/>
    <n v="192"/>
    <s v="N/A"/>
    <s v="GL-07T"/>
    <n v="10"/>
    <s v="TO-1116GLT07-10-1767"/>
    <n v="34.25"/>
    <m/>
    <m/>
    <n v="70.125"/>
    <n v="16.679036458333332"/>
    <n v="200.1484375"/>
    <s v="NOT RELEASED"/>
    <s v="NOT CHECKED"/>
    <x v="217"/>
    <x v="0"/>
  </r>
  <r>
    <x v="40"/>
    <n v="3"/>
    <n v="29"/>
    <n v="14"/>
    <s v="1116L-029-014"/>
    <n v="0"/>
    <s v="WT-02.1"/>
    <s v="Ea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15"/>
    <s v="1116L-029-015"/>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5"/>
    <s v="1116L-029-015"/>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5"/>
    <s v="1116L-029-015"/>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6"/>
    <s v="1116L-029-016"/>
    <n v="0"/>
    <s v="WT-02.1"/>
    <s v="Ea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16"/>
    <s v="1116L-029-016"/>
    <n v="0"/>
    <s v="WT-02.1"/>
    <s v="East"/>
    <n v="36"/>
    <n v="264"/>
    <s v="WT-02.1, REC., SBX-L, COPING, TYP."/>
    <s v="Rec."/>
    <s v="SBX-L"/>
    <s v="Infill 2"/>
    <n v="0.875"/>
    <n v="0.875"/>
    <n v="0.9375"/>
    <n v="0.9375"/>
    <n v="192"/>
    <s v="N/A"/>
    <s v="GL-07T"/>
    <n v="10"/>
    <s v="TO-1116GLT07-10-1767"/>
    <n v="34.25"/>
    <m/>
    <m/>
    <n v="70.125"/>
    <n v="16.679036458333332"/>
    <n v="200.1484375"/>
    <s v="NOT RELEASED"/>
    <s v="NOT CHECKED"/>
    <x v="217"/>
    <x v="0"/>
  </r>
  <r>
    <x v="40"/>
    <n v="3"/>
    <n v="29"/>
    <n v="16"/>
    <s v="1116L-029-016"/>
    <n v="0"/>
    <s v="WT-02.1"/>
    <s v="Ea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17"/>
    <s v="1116L-029-017"/>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7"/>
    <s v="1116L-029-017"/>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7"/>
    <s v="1116L-029-017"/>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8"/>
    <s v="1116L-029-018"/>
    <n v="0"/>
    <s v="WT-02.1"/>
    <s v="Ea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18"/>
    <s v="1116L-029-018"/>
    <n v="0"/>
    <s v="WT-02.1"/>
    <s v="East"/>
    <n v="36"/>
    <n v="264"/>
    <s v="WT-02.1, REC., SBX-R, COPING, TYP."/>
    <s v="Rec."/>
    <s v="SBX-R"/>
    <s v="Infill 2"/>
    <n v="0.875"/>
    <n v="0.875"/>
    <n v="0.9375"/>
    <n v="0.9375"/>
    <n v="192"/>
    <s v="N/A"/>
    <s v="GL-07T"/>
    <n v="10"/>
    <s v="TO-1116GLT07-10-1767"/>
    <n v="34.25"/>
    <m/>
    <m/>
    <n v="70.125"/>
    <n v="16.679036458333332"/>
    <n v="200.1484375"/>
    <s v="NOT RELEASED"/>
    <s v="NOT CHECKED"/>
    <x v="217"/>
    <x v="0"/>
  </r>
  <r>
    <x v="40"/>
    <n v="3"/>
    <n v="29"/>
    <n v="18"/>
    <s v="1116L-029-018"/>
    <n v="0"/>
    <s v="WT-02.1"/>
    <s v="Ea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19"/>
    <s v="1116L-029-019"/>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9"/>
    <s v="1116L-029-019"/>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9"/>
    <s v="1116L-029-019"/>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20"/>
    <s v="1116L-029-020"/>
    <n v="0"/>
    <s v="WT-02.1"/>
    <s v="Ea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20"/>
    <s v="1116L-029-020"/>
    <n v="0"/>
    <s v="WT-02.1"/>
    <s v="East"/>
    <n v="36"/>
    <n v="264"/>
    <s v="WT-02.1, REC., SBX-L, COPING, TYP."/>
    <s v="Rec."/>
    <s v="SBX-L"/>
    <s v="Infill 2"/>
    <n v="0.875"/>
    <n v="0.875"/>
    <n v="0.9375"/>
    <n v="0.9375"/>
    <n v="192"/>
    <s v="N/A"/>
    <s v="GL-07T"/>
    <n v="10"/>
    <s v="TO-1116GLT07-10-1767"/>
    <n v="34.25"/>
    <m/>
    <m/>
    <n v="70.125"/>
    <n v="16.679036458333332"/>
    <n v="200.1484375"/>
    <s v="NOT RELEASED"/>
    <s v="NOT CHECKED"/>
    <x v="217"/>
    <x v="0"/>
  </r>
  <r>
    <x v="40"/>
    <n v="3"/>
    <n v="29"/>
    <n v="20"/>
    <s v="1116L-029-020"/>
    <n v="0"/>
    <s v="WT-02.1"/>
    <s v="Ea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21"/>
    <s v="1116L-029-021"/>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21"/>
    <s v="1116L-029-021"/>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21"/>
    <s v="1116L-029-021"/>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22"/>
    <s v="1116L-029-022"/>
    <n v="0"/>
    <s v="WT-02.1"/>
    <s v="Ea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22"/>
    <s v="1116L-029-022"/>
    <n v="0"/>
    <s v="WT-02.1"/>
    <s v="East"/>
    <n v="36"/>
    <n v="264"/>
    <s v="WT-02.1, REC., SBX-R, COPING, TYP."/>
    <s v="Rec."/>
    <s v="SBX-R"/>
    <s v="Infill 2"/>
    <n v="0.875"/>
    <n v="0.875"/>
    <n v="0.9375"/>
    <n v="0.9375"/>
    <n v="192"/>
    <s v="N/A"/>
    <s v="GL-07T"/>
    <n v="10"/>
    <s v="TO-1116GLT07-10-1767"/>
    <n v="34.25"/>
    <m/>
    <m/>
    <n v="70.125"/>
    <n v="16.679036458333332"/>
    <n v="200.1484375"/>
    <s v="NOT RELEASED"/>
    <s v="NOT CHECKED"/>
    <x v="217"/>
    <x v="0"/>
  </r>
  <r>
    <x v="40"/>
    <n v="3"/>
    <n v="29"/>
    <n v="22"/>
    <s v="1116L-029-022"/>
    <n v="0"/>
    <s v="WT-02.1"/>
    <s v="Ea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23"/>
    <s v="1116L-029-023"/>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23"/>
    <s v="1116L-029-023"/>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23"/>
    <s v="1116L-029-023"/>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24"/>
    <s v="1116L-029-024"/>
    <n v="0"/>
    <s v="WT-02.1"/>
    <s v="East"/>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24"/>
    <s v="1116L-029-024"/>
    <n v="0"/>
    <s v="WT-02.1"/>
    <s v="East"/>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24"/>
    <s v="1116L-029-024"/>
    <n v="0"/>
    <s v="WT-02.1"/>
    <s v="East"/>
    <n v="36"/>
    <n v="264"/>
    <s v="WT-02.1, REC., SBX-L, COPING, HEAVY, TYP."/>
    <s v="Rec."/>
    <s v="SBX-L"/>
    <s v="Infill 3"/>
    <n v="0.875"/>
    <n v="0.875"/>
    <n v="0.9375"/>
    <n v="3.6875"/>
    <n v="176"/>
    <s v="N/A"/>
    <s v="GL-02Z"/>
    <n v="10"/>
    <s v="TO-1116GLZ02-10-2083"/>
    <n v="34.25"/>
    <m/>
    <m/>
    <n v="83.375"/>
    <n v="19.830512152777779"/>
    <n v="237.96614583333334"/>
    <s v="NOT RELEASED"/>
    <s v="NOT CHECKED"/>
    <x v="77"/>
    <x v="0"/>
  </r>
  <r>
    <x v="40"/>
    <n v="3"/>
    <n v="29"/>
    <n v="25"/>
    <s v="1116L-029-025"/>
    <n v="0"/>
    <s v="WT-03.2"/>
    <s v="Southea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25"/>
    <s v="1116L-029-025"/>
    <n v="0"/>
    <s v="WT-03.2"/>
    <s v="Southea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25"/>
    <s v="1116L-029-025"/>
    <n v="0"/>
    <s v="WT-03.2"/>
    <s v="Southea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26"/>
    <s v="1116L-029-026"/>
    <n v="0"/>
    <s v="WT-02.1"/>
    <s v="South"/>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26"/>
    <s v="1116L-029-026"/>
    <n v="0"/>
    <s v="WT-02.1"/>
    <s v="South"/>
    <n v="36"/>
    <n v="264"/>
    <s v="WT-02.1, REC., SBX-R, COPING, HEAVY"/>
    <s v="Rec."/>
    <s v="SBX-R"/>
    <s v="Infill 2"/>
    <n v="0.875"/>
    <n v="0.875"/>
    <n v="0.9375"/>
    <n v="0.9375"/>
    <n v="192"/>
    <s v="N/A"/>
    <s v="GL-07T"/>
    <n v="10"/>
    <s v="TO-1116GLT07-10-1767"/>
    <n v="34.25"/>
    <m/>
    <m/>
    <n v="70.125"/>
    <n v="16.679036458333332"/>
    <n v="200.1484375"/>
    <s v="NOT RELEASED"/>
    <s v="NOT CHECKED"/>
    <x v="217"/>
    <x v="0"/>
  </r>
  <r>
    <x v="40"/>
    <n v="3"/>
    <n v="29"/>
    <n v="26"/>
    <s v="1116L-029-026"/>
    <n v="0"/>
    <s v="WT-02.1"/>
    <s v="South"/>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27"/>
    <s v="1116L-029-027"/>
    <n v="0"/>
    <s v="WT-01.2"/>
    <s v="Sou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27"/>
    <s v="1116L-029-027"/>
    <n v="0"/>
    <s v="WT-01.2"/>
    <s v="South"/>
    <n v="107"/>
    <n v="264"/>
    <s v="WT-01.2, REC., SBX, COPING, TYP."/>
    <s v="Rec."/>
    <s v="SBX"/>
    <s v="Infill 2"/>
    <n v="0.875"/>
    <n v="0.875"/>
    <n v="0.9375"/>
    <n v="0.9375"/>
    <n v="192"/>
    <s v="N/A"/>
    <s v="GL-19A"/>
    <n v="10"/>
    <s v="TO-1116GLA19-10-5125"/>
    <n v="105.25"/>
    <m/>
    <m/>
    <n v="70.125"/>
    <n v="51.254557291666664"/>
    <n v="615.0546875"/>
    <s v="NOT RELEASED"/>
    <s v="NOT CHECKED"/>
    <x v="218"/>
    <x v="0"/>
  </r>
  <r>
    <x v="40"/>
    <n v="3"/>
    <n v="29"/>
    <n v="27"/>
    <s v="1116L-029-027"/>
    <n v="0"/>
    <s v="WT-01.2"/>
    <s v="Sou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28"/>
    <s v="1116L-029-028"/>
    <n v="0"/>
    <s v="WT-02.1"/>
    <s v="South"/>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28"/>
    <s v="1116L-029-028"/>
    <n v="0"/>
    <s v="WT-02.1"/>
    <s v="South"/>
    <n v="36"/>
    <n v="264"/>
    <s v="WT-02.1, REC., SBX-L, COPING, TYP."/>
    <s v="Rec."/>
    <s v="SBX-L"/>
    <s v="Infill 2"/>
    <n v="0.875"/>
    <n v="0.875"/>
    <n v="0.9375"/>
    <n v="0.9375"/>
    <n v="192"/>
    <s v="N/A"/>
    <s v="GL-07T"/>
    <n v="10"/>
    <s v="TO-1116GLT07-10-1767"/>
    <n v="34.25"/>
    <m/>
    <m/>
    <n v="70.125"/>
    <n v="16.679036458333332"/>
    <n v="200.1484375"/>
    <s v="NOT RELEASED"/>
    <s v="NOT CHECKED"/>
    <x v="217"/>
    <x v="0"/>
  </r>
  <r>
    <x v="40"/>
    <n v="3"/>
    <n v="29"/>
    <n v="28"/>
    <s v="1116L-029-028"/>
    <n v="0"/>
    <s v="WT-02.1"/>
    <s v="South"/>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29"/>
    <s v="1116L-029-029"/>
    <n v="0"/>
    <s v="WT-01.2"/>
    <s v="Sou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29"/>
    <s v="1116L-029-029"/>
    <n v="0"/>
    <s v="WT-01.2"/>
    <s v="South"/>
    <n v="107"/>
    <n v="264"/>
    <s v="WT-01.2, REC., SBX, COPING, TYP."/>
    <s v="Rec."/>
    <s v="SBX"/>
    <s v="Infill 2"/>
    <n v="0.875"/>
    <n v="0.875"/>
    <n v="0.9375"/>
    <n v="0.9375"/>
    <n v="192"/>
    <s v="N/A"/>
    <s v="GL-19A"/>
    <n v="10"/>
    <s v="TO-1116GLA19-10-5125"/>
    <n v="105.25"/>
    <m/>
    <m/>
    <n v="70.125"/>
    <n v="51.254557291666664"/>
    <n v="615.0546875"/>
    <s v="NOT RELEASED"/>
    <s v="NOT CHECKED"/>
    <x v="218"/>
    <x v="0"/>
  </r>
  <r>
    <x v="40"/>
    <n v="3"/>
    <n v="29"/>
    <n v="29"/>
    <s v="1116L-029-029"/>
    <n v="0"/>
    <s v="WT-01.2"/>
    <s v="Sou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30"/>
    <s v="1116L-029-030"/>
    <n v="0"/>
    <s v="WT-02.1"/>
    <s v="South"/>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30"/>
    <s v="1116L-029-030"/>
    <n v="0"/>
    <s v="WT-02.1"/>
    <s v="South"/>
    <n v="36"/>
    <n v="264"/>
    <s v="WT-02.1, REC., SBX-R, COPING, TYP."/>
    <s v="Rec."/>
    <s v="SBX-R"/>
    <s v="Infill 2"/>
    <n v="0.875"/>
    <n v="0.875"/>
    <n v="0.9375"/>
    <n v="0.9375"/>
    <n v="192"/>
    <s v="N/A"/>
    <s v="GL-07T"/>
    <n v="10"/>
    <s v="TO-1116GLT07-10-1767"/>
    <n v="34.25"/>
    <m/>
    <m/>
    <n v="70.125"/>
    <n v="16.679036458333332"/>
    <n v="200.1484375"/>
    <s v="NOT RELEASED"/>
    <s v="NOT CHECKED"/>
    <x v="217"/>
    <x v="0"/>
  </r>
  <r>
    <x v="40"/>
    <n v="3"/>
    <n v="29"/>
    <n v="30"/>
    <s v="1116L-029-030"/>
    <n v="0"/>
    <s v="WT-02.1"/>
    <s v="South"/>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31"/>
    <s v="1116L-029-031"/>
    <n v="0"/>
    <s v="WT-01.2"/>
    <s v="Sou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31"/>
    <s v="1116L-029-031"/>
    <n v="0"/>
    <s v="WT-01.2"/>
    <s v="South"/>
    <n v="107"/>
    <n v="264"/>
    <s v="WT-01.2, REC., SBX, COPING, TYP."/>
    <s v="Rec."/>
    <s v="SBX"/>
    <s v="Infill 2"/>
    <n v="0.875"/>
    <n v="0.875"/>
    <n v="0.9375"/>
    <n v="0.9375"/>
    <n v="192"/>
    <s v="N/A"/>
    <s v="GL-19A"/>
    <n v="10"/>
    <s v="TO-1116GLA19-10-5125"/>
    <n v="105.25"/>
    <m/>
    <m/>
    <n v="70.125"/>
    <n v="51.254557291666664"/>
    <n v="615.0546875"/>
    <s v="NOT RELEASED"/>
    <s v="NOT CHECKED"/>
    <x v="218"/>
    <x v="0"/>
  </r>
  <r>
    <x v="40"/>
    <n v="3"/>
    <n v="29"/>
    <n v="31"/>
    <s v="1116L-029-031"/>
    <n v="0"/>
    <s v="WT-01.2"/>
    <s v="Sou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32"/>
    <s v="1116L-029-032"/>
    <n v="0"/>
    <s v="WT-02.1"/>
    <s v="South"/>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32"/>
    <s v="1116L-029-032"/>
    <n v="0"/>
    <s v="WT-02.1"/>
    <s v="South"/>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32"/>
    <s v="1116L-029-032"/>
    <n v="0"/>
    <s v="WT-02.1"/>
    <s v="South"/>
    <n v="36"/>
    <n v="264"/>
    <s v="WT-02.1, REC., SBX-L, COPING, HEAVY, TYP."/>
    <s v="Rec."/>
    <s v="SBX-L"/>
    <s v="Infill 3"/>
    <n v="0.875"/>
    <n v="0.875"/>
    <n v="0.9375"/>
    <n v="3.6875"/>
    <n v="176"/>
    <s v="N/A"/>
    <s v="GL-02Z"/>
    <n v="10"/>
    <s v="TO-1116GLZ02-10-2083"/>
    <n v="34.25"/>
    <m/>
    <m/>
    <n v="83.375"/>
    <n v="19.830512152777779"/>
    <n v="237.96614583333334"/>
    <s v="NOT RELEASED"/>
    <s v="NOT CHECKED"/>
    <x v="77"/>
    <x v="0"/>
  </r>
  <r>
    <x v="40"/>
    <n v="3"/>
    <n v="29"/>
    <n v="33"/>
    <s v="1116L-029-033"/>
    <n v="0"/>
    <s v="WT-03.2"/>
    <s v="Southwe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33"/>
    <s v="1116L-029-033"/>
    <n v="0"/>
    <s v="WT-03.2"/>
    <s v="Southwe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33"/>
    <s v="1116L-029-033"/>
    <n v="0"/>
    <s v="WT-03.2"/>
    <s v="Southwe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34"/>
    <s v="1116L-029-034"/>
    <n v="0"/>
    <s v="WT-02.1"/>
    <s v="West"/>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34"/>
    <s v="1116L-029-034"/>
    <n v="0"/>
    <s v="WT-02.1"/>
    <s v="West"/>
    <n v="36"/>
    <n v="264"/>
    <s v="WT-02.1, REC., SBX-R, COPING, HEAVY"/>
    <s v="Rec."/>
    <s v="SBX-R"/>
    <s v="Infill 2"/>
    <n v="0.875"/>
    <n v="0.875"/>
    <n v="0.9375"/>
    <n v="0.9375"/>
    <n v="192"/>
    <s v="N/A"/>
    <s v="GL-07T"/>
    <n v="10"/>
    <s v="TO-1116GLT07-10-1767"/>
    <n v="34.25"/>
    <m/>
    <m/>
    <n v="70.125"/>
    <n v="16.679036458333332"/>
    <n v="200.1484375"/>
    <s v="NOT RELEASED"/>
    <s v="NOT CHECKED"/>
    <x v="217"/>
    <x v="0"/>
  </r>
  <r>
    <x v="40"/>
    <n v="3"/>
    <n v="29"/>
    <n v="34"/>
    <s v="1116L-029-034"/>
    <n v="0"/>
    <s v="WT-02.1"/>
    <s v="West"/>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35"/>
    <s v="1116L-029-035"/>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35"/>
    <s v="1116L-029-035"/>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35"/>
    <s v="1116L-029-035"/>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36"/>
    <s v="1116L-029-036"/>
    <n v="0"/>
    <s v="WT-02.1"/>
    <s v="We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36"/>
    <s v="1116L-029-036"/>
    <n v="0"/>
    <s v="WT-02.1"/>
    <s v="West"/>
    <n v="36"/>
    <n v="264"/>
    <s v="WT-02.1, REC., SBX-L, COPING, TYP."/>
    <s v="Rec."/>
    <s v="SBX-L"/>
    <s v="Infill 2"/>
    <n v="0.875"/>
    <n v="0.875"/>
    <n v="0.9375"/>
    <n v="0.9375"/>
    <n v="192"/>
    <s v="N/A"/>
    <s v="GL-07T"/>
    <n v="10"/>
    <s v="TO-1116GLT07-10-1767"/>
    <n v="34.25"/>
    <m/>
    <m/>
    <n v="70.125"/>
    <n v="16.679036458333332"/>
    <n v="200.1484375"/>
    <s v="NOT RELEASED"/>
    <s v="NOT CHECKED"/>
    <x v="217"/>
    <x v="0"/>
  </r>
  <r>
    <x v="40"/>
    <n v="3"/>
    <n v="29"/>
    <n v="36"/>
    <s v="1116L-029-036"/>
    <n v="0"/>
    <s v="WT-02.1"/>
    <s v="We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37"/>
    <s v="1116L-029-037"/>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37"/>
    <s v="1116L-029-037"/>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37"/>
    <s v="1116L-029-037"/>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38"/>
    <s v="1116L-029-038"/>
    <n v="0"/>
    <s v="WT-02.1"/>
    <s v="We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38"/>
    <s v="1116L-029-038"/>
    <n v="0"/>
    <s v="WT-02.1"/>
    <s v="West"/>
    <n v="36"/>
    <n v="264"/>
    <s v="WT-02.1, REC., SBX-R, COPING, TYP."/>
    <s v="Rec."/>
    <s v="SBX-R"/>
    <s v="Infill 2"/>
    <n v="0.875"/>
    <n v="0.875"/>
    <n v="0.9375"/>
    <n v="0.9375"/>
    <n v="192"/>
    <s v="N/A"/>
    <s v="GL-07T"/>
    <n v="10"/>
    <s v="TO-1116GLT07-10-1767"/>
    <n v="34.25"/>
    <m/>
    <m/>
    <n v="70.125"/>
    <n v="16.679036458333332"/>
    <n v="200.1484375"/>
    <s v="NOT RELEASED"/>
    <s v="NOT CHECKED"/>
    <x v="217"/>
    <x v="0"/>
  </r>
  <r>
    <x v="40"/>
    <n v="3"/>
    <n v="29"/>
    <n v="38"/>
    <s v="1116L-029-038"/>
    <n v="0"/>
    <s v="WT-02.1"/>
    <s v="We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39"/>
    <s v="1116L-029-039"/>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39"/>
    <s v="1116L-029-039"/>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39"/>
    <s v="1116L-029-039"/>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0"/>
    <s v="1116L-029-040"/>
    <n v="0"/>
    <s v="WT-02.1"/>
    <s v="We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40"/>
    <s v="1116L-029-040"/>
    <n v="0"/>
    <s v="WT-02.1"/>
    <s v="West"/>
    <n v="36"/>
    <n v="264"/>
    <s v="WT-02.1, REC., SBX-L, COPING, TYP."/>
    <s v="Rec."/>
    <s v="SBX-L"/>
    <s v="Infill 2"/>
    <n v="0.875"/>
    <n v="0.875"/>
    <n v="0.9375"/>
    <n v="0.9375"/>
    <n v="192"/>
    <s v="N/A"/>
    <s v="GL-07T"/>
    <n v="10"/>
    <s v="TO-1116GLT07-10-1767"/>
    <n v="34.25"/>
    <m/>
    <m/>
    <n v="70.125"/>
    <n v="16.679036458333332"/>
    <n v="200.1484375"/>
    <s v="NOT RELEASED"/>
    <s v="NOT CHECKED"/>
    <x v="217"/>
    <x v="0"/>
  </r>
  <r>
    <x v="40"/>
    <n v="3"/>
    <n v="29"/>
    <n v="40"/>
    <s v="1116L-029-040"/>
    <n v="0"/>
    <s v="WT-02.1"/>
    <s v="We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41"/>
    <s v="1116L-029-041"/>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1"/>
    <s v="1116L-029-041"/>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1"/>
    <s v="1116L-029-041"/>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2"/>
    <s v="1116L-029-042"/>
    <n v="0"/>
    <s v="WT-02.1"/>
    <s v="We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42"/>
    <s v="1116L-029-042"/>
    <n v="0"/>
    <s v="WT-02.1"/>
    <s v="West"/>
    <n v="36"/>
    <n v="264"/>
    <s v="WT-02.1, REC., SBX-R, COPING, TYP."/>
    <s v="Rec."/>
    <s v="SBX-R"/>
    <s v="Infill 2"/>
    <n v="0.875"/>
    <n v="0.875"/>
    <n v="0.9375"/>
    <n v="0.9375"/>
    <n v="192"/>
    <s v="N/A"/>
    <s v="GL-07T"/>
    <n v="10"/>
    <s v="TO-1116GLT07-10-1767"/>
    <n v="34.25"/>
    <m/>
    <m/>
    <n v="70.125"/>
    <n v="16.679036458333332"/>
    <n v="200.1484375"/>
    <s v="NOT RELEASED"/>
    <s v="NOT CHECKED"/>
    <x v="217"/>
    <x v="0"/>
  </r>
  <r>
    <x v="40"/>
    <n v="3"/>
    <n v="29"/>
    <n v="42"/>
    <s v="1116L-029-042"/>
    <n v="0"/>
    <s v="WT-02.1"/>
    <s v="We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43"/>
    <s v="1116L-029-043"/>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3"/>
    <s v="1116L-029-043"/>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3"/>
    <s v="1116L-029-043"/>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4"/>
    <s v="1116L-029-044"/>
    <n v="0"/>
    <s v="WT-02.1"/>
    <s v="We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44"/>
    <s v="1116L-029-044"/>
    <n v="0"/>
    <s v="WT-02.1"/>
    <s v="West"/>
    <n v="36"/>
    <n v="264"/>
    <s v="WT-02.1, REC., SBX-L, COPING, TYP."/>
    <s v="Rec."/>
    <s v="SBX-L"/>
    <s v="Infill 2"/>
    <n v="0.875"/>
    <n v="0.875"/>
    <n v="0.9375"/>
    <n v="0.9375"/>
    <n v="192"/>
    <s v="N/A"/>
    <s v="GL-07T"/>
    <n v="10"/>
    <s v="TO-1116GLT07-10-1767"/>
    <n v="34.25"/>
    <m/>
    <m/>
    <n v="70.125"/>
    <n v="16.679036458333332"/>
    <n v="200.1484375"/>
    <s v="NOT RELEASED"/>
    <s v="NOT CHECKED"/>
    <x v="217"/>
    <x v="0"/>
  </r>
  <r>
    <x v="40"/>
    <n v="3"/>
    <n v="29"/>
    <n v="44"/>
    <s v="1116L-029-044"/>
    <n v="0"/>
    <s v="WT-02.1"/>
    <s v="We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45"/>
    <s v="1116L-029-045"/>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5"/>
    <s v="1116L-029-045"/>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5"/>
    <s v="1116L-029-045"/>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6"/>
    <s v="1116L-029-046"/>
    <n v="0"/>
    <s v="WT-02.1"/>
    <s v="We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46"/>
    <s v="1116L-029-046"/>
    <n v="0"/>
    <s v="WT-02.1"/>
    <s v="West"/>
    <n v="36"/>
    <n v="264"/>
    <s v="WT-02.1, REC., SBX-R, COPING, TYP."/>
    <s v="Rec."/>
    <s v="SBX-R"/>
    <s v="Infill 2"/>
    <n v="0.875"/>
    <n v="0.875"/>
    <n v="0.9375"/>
    <n v="0.9375"/>
    <n v="192"/>
    <s v="N/A"/>
    <s v="GL-07T"/>
    <n v="10"/>
    <s v="TO-1116GLT07-10-1767"/>
    <n v="34.25"/>
    <m/>
    <m/>
    <n v="70.125"/>
    <n v="16.679036458333332"/>
    <n v="200.1484375"/>
    <s v="NOT RELEASED"/>
    <s v="NOT CHECKED"/>
    <x v="217"/>
    <x v="0"/>
  </r>
  <r>
    <x v="40"/>
    <n v="3"/>
    <n v="29"/>
    <n v="46"/>
    <s v="1116L-029-046"/>
    <n v="0"/>
    <s v="WT-02.1"/>
    <s v="We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47"/>
    <s v="1116L-029-047"/>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7"/>
    <s v="1116L-029-047"/>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7"/>
    <s v="1116L-029-047"/>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8"/>
    <s v="1116L-029-048"/>
    <n v="0"/>
    <s v="WT-02.1"/>
    <s v="West"/>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48"/>
    <s v="1116L-029-048"/>
    <n v="0"/>
    <s v="WT-02.1"/>
    <s v="West"/>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48"/>
    <s v="1116L-029-048"/>
    <n v="0"/>
    <s v="WT-02.1"/>
    <s v="West"/>
    <n v="36"/>
    <n v="264"/>
    <s v="WT-02.1, REC., SBX-L, COPING, HEAVY, TYP."/>
    <s v="Rec."/>
    <s v="SBX-L"/>
    <s v="Infill 3"/>
    <n v="0.875"/>
    <n v="0.875"/>
    <n v="0.9375"/>
    <n v="3.6875"/>
    <n v="176"/>
    <s v="N/A"/>
    <s v="GL-02Z"/>
    <n v="10"/>
    <s v="TO-1116GLZ02-10-2083"/>
    <n v="34.25"/>
    <m/>
    <m/>
    <n v="83.375"/>
    <n v="19.830512152777779"/>
    <n v="237.96614583333334"/>
    <s v="NOT RELEASED"/>
    <s v="NOT CHECKED"/>
    <x v="7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FC897E-E0C3-436A-95F0-B28E4330AD5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S50" firstHeaderRow="1" firstDataRow="2" firstDataCol="1" rowPageCount="1" colPageCount="1"/>
  <pivotFields count="33">
    <pivotField axis="axisCol" showAll="0">
      <items count="42">
        <item h="1" x="13"/>
        <item h="1" x="20"/>
        <item h="1" x="22"/>
        <item h="1" x="24"/>
        <item h="1" x="25"/>
        <item h="1" x="27"/>
        <item h="1" x="29"/>
        <item h="1" x="31"/>
        <item h="1" x="34"/>
        <item h="1" x="36"/>
        <item h="1" x="37"/>
        <item h="1" x="39"/>
        <item h="1" x="15"/>
        <item h="1" x="12"/>
        <item h="1" x="17"/>
        <item h="1" x="21"/>
        <item h="1" x="23"/>
        <item h="1" x="26"/>
        <item h="1" x="30"/>
        <item h="1" x="32"/>
        <item h="1" x="35"/>
        <item h="1" x="38"/>
        <item h="1" x="14"/>
        <item h="1" x="11"/>
        <item h="1" x="28"/>
        <item h="1" x="16"/>
        <item h="1" x="18"/>
        <item h="1" x="19"/>
        <item h="1" x="33"/>
        <item x="2"/>
        <item x="6"/>
        <item x="8"/>
        <item h="1" x="10"/>
        <item x="5"/>
        <item x="7"/>
        <item h="1" x="9"/>
        <item x="3"/>
        <item x="4"/>
        <item h="1" x="1"/>
        <item h="1" x="40"/>
        <item h="1"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axis="axisRow" showAll="0">
      <items count="223">
        <item x="58"/>
        <item x="96"/>
        <item x="4"/>
        <item x="64"/>
        <item x="21"/>
        <item x="26"/>
        <item x="28"/>
        <item x="23"/>
        <item x="61"/>
        <item x="95"/>
        <item x="1"/>
        <item x="18"/>
        <item x="20"/>
        <item x="27"/>
        <item x="29"/>
        <item x="17"/>
        <item x="44"/>
        <item x="47"/>
        <item x="50"/>
        <item x="49"/>
        <item x="45"/>
        <item x="15"/>
        <item x="5"/>
        <item x="82"/>
        <item x="2"/>
        <item x="12"/>
        <item x="54"/>
        <item x="72"/>
        <item x="172"/>
        <item x="176"/>
        <item x="182"/>
        <item x="51"/>
        <item x="3"/>
        <item x="13"/>
        <item x="84"/>
        <item x="56"/>
        <item x="16"/>
        <item x="22"/>
        <item x="24"/>
        <item x="169"/>
        <item x="178"/>
        <item x="180"/>
        <item x="30"/>
        <item x="6"/>
        <item x="7"/>
        <item x="220"/>
        <item x="218"/>
        <item x="208"/>
        <item x="60"/>
        <item x="87"/>
        <item x="90"/>
        <item x="14"/>
        <item x="19"/>
        <item x="25"/>
        <item x="170"/>
        <item x="174"/>
        <item x="179"/>
        <item x="171"/>
        <item x="105"/>
        <item x="110"/>
        <item x="144"/>
        <item x="146"/>
        <item x="163"/>
        <item x="183"/>
        <item x="185"/>
        <item x="188"/>
        <item x="191"/>
        <item x="193"/>
        <item x="197"/>
        <item x="203"/>
        <item x="204"/>
        <item x="55"/>
        <item x="106"/>
        <item x="125"/>
        <item x="151"/>
        <item x="154"/>
        <item x="159"/>
        <item x="86"/>
        <item x="89"/>
        <item x="79"/>
        <item x="93"/>
        <item x="120"/>
        <item x="160"/>
        <item x="158"/>
        <item x="205"/>
        <item x="70"/>
        <item x="101"/>
        <item x="102"/>
        <item x="104"/>
        <item x="127"/>
        <item x="129"/>
        <item x="134"/>
        <item x="141"/>
        <item x="143"/>
        <item x="38"/>
        <item x="75"/>
        <item x="194"/>
        <item x="199"/>
        <item x="206"/>
        <item x="209"/>
        <item x="212"/>
        <item x="214"/>
        <item x="187"/>
        <item x="97"/>
        <item x="99"/>
        <item x="122"/>
        <item x="124"/>
        <item x="137"/>
        <item x="139"/>
        <item x="184"/>
        <item x="190"/>
        <item x="192"/>
        <item x="196"/>
        <item x="202"/>
        <item x="210"/>
        <item x="69"/>
        <item x="98"/>
        <item x="100"/>
        <item x="123"/>
        <item x="126"/>
        <item x="138"/>
        <item x="140"/>
        <item x="40"/>
        <item x="165"/>
        <item x="198"/>
        <item x="200"/>
        <item x="186"/>
        <item x="217"/>
        <item x="92"/>
        <item x="103"/>
        <item x="128"/>
        <item x="142"/>
        <item x="35"/>
        <item x="34"/>
        <item x="33"/>
        <item x="32"/>
        <item x="31"/>
        <item x="10"/>
        <item x="8"/>
        <item x="11"/>
        <item x="9"/>
        <item x="68"/>
        <item x="131"/>
        <item x="136"/>
        <item x="42"/>
        <item x="73"/>
        <item x="43"/>
        <item x="46"/>
        <item x="74"/>
        <item x="109"/>
        <item x="114"/>
        <item x="116"/>
        <item x="59"/>
        <item x="88"/>
        <item x="91"/>
        <item x="118"/>
        <item x="57"/>
        <item x="85"/>
        <item x="108"/>
        <item x="113"/>
        <item x="76"/>
        <item x="77"/>
        <item x="78"/>
        <item x="41"/>
        <item x="39"/>
        <item x="65"/>
        <item x="48"/>
        <item x="166"/>
        <item x="167"/>
        <item x="175"/>
        <item x="213"/>
        <item x="162"/>
        <item x="161"/>
        <item x="152"/>
        <item x="153"/>
        <item x="155"/>
        <item x="181"/>
        <item x="156"/>
        <item x="157"/>
        <item x="201"/>
        <item x="207"/>
        <item x="219"/>
        <item x="221"/>
        <item x="115"/>
        <item x="117"/>
        <item x="121"/>
        <item x="148"/>
        <item x="150"/>
        <item x="164"/>
        <item x="195"/>
        <item x="189"/>
        <item x="71"/>
        <item x="130"/>
        <item x="133"/>
        <item x="36"/>
        <item x="66"/>
        <item x="83"/>
        <item x="111"/>
        <item x="37"/>
        <item x="67"/>
        <item x="80"/>
        <item x="168"/>
        <item x="173"/>
        <item x="177"/>
        <item x="211"/>
        <item x="216"/>
        <item x="81"/>
        <item x="132"/>
        <item x="135"/>
        <item x="52"/>
        <item x="53"/>
        <item x="215"/>
        <item x="107"/>
        <item x="112"/>
        <item x="145"/>
        <item x="147"/>
        <item x="119"/>
        <item x="149"/>
        <item x="62"/>
        <item x="63"/>
        <item x="94"/>
        <item x="0"/>
        <item t="default"/>
      </items>
    </pivotField>
    <pivotField axis="axisPage" showAll="0">
      <items count="3">
        <item x="0"/>
        <item x="1"/>
        <item t="default"/>
      </items>
    </pivotField>
  </pivotFields>
  <rowFields count="1">
    <field x="31"/>
  </rowFields>
  <rowItems count="46">
    <i>
      <x/>
    </i>
    <i>
      <x v="2"/>
    </i>
    <i>
      <x v="3"/>
    </i>
    <i>
      <x v="4"/>
    </i>
    <i>
      <x v="5"/>
    </i>
    <i>
      <x v="6"/>
    </i>
    <i>
      <x v="7"/>
    </i>
    <i>
      <x v="11"/>
    </i>
    <i>
      <x v="12"/>
    </i>
    <i>
      <x v="13"/>
    </i>
    <i>
      <x v="14"/>
    </i>
    <i>
      <x v="15"/>
    </i>
    <i>
      <x v="16"/>
    </i>
    <i>
      <x v="17"/>
    </i>
    <i>
      <x v="18"/>
    </i>
    <i>
      <x v="19"/>
    </i>
    <i>
      <x v="20"/>
    </i>
    <i>
      <x v="21"/>
    </i>
    <i>
      <x v="22"/>
    </i>
    <i>
      <x v="36"/>
    </i>
    <i>
      <x v="37"/>
    </i>
    <i>
      <x v="38"/>
    </i>
    <i>
      <x v="48"/>
    </i>
    <i>
      <x v="51"/>
    </i>
    <i>
      <x v="52"/>
    </i>
    <i>
      <x v="53"/>
    </i>
    <i>
      <x v="85"/>
    </i>
    <i>
      <x v="94"/>
    </i>
    <i>
      <x v="95"/>
    </i>
    <i>
      <x v="122"/>
    </i>
    <i>
      <x v="141"/>
    </i>
    <i>
      <x v="144"/>
    </i>
    <i>
      <x v="145"/>
    </i>
    <i>
      <x v="146"/>
    </i>
    <i>
      <x v="147"/>
    </i>
    <i>
      <x v="148"/>
    </i>
    <i>
      <x v="152"/>
    </i>
    <i>
      <x v="156"/>
    </i>
    <i>
      <x v="160"/>
    </i>
    <i>
      <x v="163"/>
    </i>
    <i>
      <x v="164"/>
    </i>
    <i>
      <x v="165"/>
    </i>
    <i>
      <x v="166"/>
    </i>
    <i>
      <x v="209"/>
    </i>
    <i>
      <x v="210"/>
    </i>
    <i t="grand">
      <x/>
    </i>
  </rowItems>
  <colFields count="1">
    <field x="0"/>
  </colFields>
  <colItems count="8">
    <i>
      <x v="29"/>
    </i>
    <i>
      <x v="30"/>
    </i>
    <i>
      <x v="31"/>
    </i>
    <i>
      <x v="33"/>
    </i>
    <i>
      <x v="34"/>
    </i>
    <i>
      <x v="36"/>
    </i>
    <i>
      <x v="37"/>
    </i>
    <i t="grand">
      <x/>
    </i>
  </colItems>
  <pageFields count="1">
    <pageField fld="32" item="1" hier="-1"/>
  </pageFields>
  <dataFields count="1">
    <dataField name="Count of BUILDING ADDRES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C2CF21-D19D-4BF7-940C-830FBDF168E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50" firstHeaderRow="1" firstDataRow="2" firstDataCol="1"/>
  <pivotFields count="33">
    <pivotField showAll="0"/>
    <pivotField showAll="0"/>
    <pivotField showAll="0"/>
    <pivotField showAll="0"/>
    <pivotField axis="axisRow" showAll="0" sortType="ascending">
      <items count="47">
        <item h="1" x="43"/>
        <item x="34"/>
        <item x="0"/>
        <item x="40"/>
        <item x="1"/>
        <item x="32"/>
        <item x="24"/>
        <item x="11"/>
        <item x="27"/>
        <item x="26"/>
        <item x="35"/>
        <item x="36"/>
        <item x="39"/>
        <item x="29"/>
        <item x="37"/>
        <item x="15"/>
        <item x="10"/>
        <item x="30"/>
        <item x="7"/>
        <item x="45"/>
        <item x="16"/>
        <item x="17"/>
        <item x="21"/>
        <item x="8"/>
        <item x="5"/>
        <item x="4"/>
        <item x="33"/>
        <item x="31"/>
        <item x="6"/>
        <item x="20"/>
        <item x="14"/>
        <item x="9"/>
        <item x="3"/>
        <item x="41"/>
        <item x="28"/>
        <item x="44"/>
        <item x="25"/>
        <item x="12"/>
        <item x="42"/>
        <item x="13"/>
        <item x="18"/>
        <item x="2"/>
        <item x="38"/>
        <item x="19"/>
        <item x="22"/>
        <item x="23"/>
        <item t="default"/>
      </items>
    </pivotField>
    <pivotField showAll="0"/>
    <pivotField showAll="0"/>
    <pivotField showAll="0"/>
    <pivotField showAll="0"/>
    <pivotField showAll="0"/>
    <pivotField showAll="0"/>
    <pivotField dataField="1" showAll="0"/>
    <pivotField showAll="0"/>
    <pivotField showAll="0"/>
    <pivotField numFmtId="3" showAll="0"/>
    <pivotField numFmtId="14" showAll="0"/>
    <pivotField numFmtId="14" showAll="0"/>
    <pivotField numFmtId="14" showAll="0"/>
    <pivotField showAll="0"/>
    <pivotField showAll="0"/>
    <pivotField showAll="0"/>
    <pivotField showAll="0"/>
    <pivotField showAll="0"/>
    <pivotField showAll="0"/>
    <pivotField showAll="0"/>
    <pivotField numFmtId="3" showAll="0"/>
    <pivotField showAll="0"/>
    <pivotField showAll="0"/>
    <pivotField showAll="0"/>
    <pivotField showAll="0"/>
    <pivotField numFmtId="3" showAll="0"/>
    <pivotField showAll="0"/>
    <pivotField axis="axisCol" showAll="0">
      <items count="8">
        <item x="5"/>
        <item x="0"/>
        <item x="1"/>
        <item x="3"/>
        <item x="4"/>
        <item x="6"/>
        <item x="2"/>
        <item t="default"/>
      </items>
    </pivotField>
  </pivotFields>
  <rowFields count="1">
    <field x="4"/>
  </rowFields>
  <rowItems count="4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Fields count="1">
    <field x="32"/>
  </colFields>
  <colItems count="7">
    <i>
      <x v="1"/>
    </i>
    <i>
      <x v="2"/>
    </i>
    <i>
      <x v="3"/>
    </i>
    <i>
      <x v="4"/>
    </i>
    <i>
      <x v="5"/>
    </i>
    <i>
      <x v="6"/>
    </i>
    <i t="grand">
      <x/>
    </i>
  </colItems>
  <dataFields count="1">
    <dataField name="Sum of q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0543CA-9417-4352-9554-0D46B4F92DF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C" colHeaderCaption="..">
  <location ref="H7:R147" firstHeaderRow="1" firstDataRow="3" firstDataCol="1"/>
  <pivotFields count="33">
    <pivotField axis="axisRow" showAll="0">
      <items count="9">
        <item x="0"/>
        <item x="1"/>
        <item sd="0" x="2"/>
        <item x="3"/>
        <item x="4"/>
        <item x="5"/>
        <item x="6"/>
        <item x="7"/>
        <item t="default"/>
      </items>
    </pivotField>
    <pivotField axis="axisRow" showAll="0">
      <items count="70">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showAll="0"/>
    <pivotField showAll="0"/>
    <pivotField showAll="0" sortType="ascending"/>
    <pivotField showAll="0"/>
    <pivotField showAll="0"/>
    <pivotField showAll="0"/>
    <pivotField showAll="0"/>
    <pivotField showAll="0"/>
    <pivotField showAll="0"/>
    <pivotField showAll="0"/>
    <pivotField axis="axisCol" showAll="0" sortType="ascending" defaultSubtotal="0">
      <items count="13">
        <item x="12"/>
        <item x="5"/>
        <item x="7"/>
        <item x="10"/>
        <item x="0"/>
        <item x="8"/>
        <item x="6"/>
        <item x="9"/>
        <item x="1"/>
        <item x="11"/>
        <item x="2"/>
        <item x="3"/>
        <item x="4"/>
      </items>
    </pivotField>
    <pivotField showAll="0"/>
    <pivotField showAll="0"/>
    <pivotField numFmtId="14" showAll="0"/>
    <pivotField numFmtId="14" showAll="0"/>
    <pivotField numFmtId="14" showAll="0"/>
    <pivotField axis="axisCol" showAll="0">
      <items count="4">
        <item x="0"/>
        <item sd="0" x="1"/>
        <item x="2"/>
        <item t="default"/>
      </items>
    </pivotField>
    <pivotField showAll="0"/>
    <pivotField numFmtId="3" showAll="0"/>
    <pivotField numFmtId="3" showAll="0"/>
    <pivotField numFmtId="3" showAll="0"/>
    <pivotField numFmtId="3" showAll="0"/>
    <pivotField numFmtId="3" showAll="0"/>
    <pivotField dataField="1" numFmtId="3" showAll="0"/>
    <pivotField showAll="0"/>
    <pivotField showAll="0"/>
    <pivotField axis="axisRow" showAll="0">
      <items count="12">
        <item m="1" x="7"/>
        <item m="1" x="8"/>
        <item m="1" x="10"/>
        <item m="1" x="9"/>
        <item x="0"/>
        <item x="1"/>
        <item x="2"/>
        <item x="3"/>
        <item x="4"/>
        <item x="5"/>
        <item x="6"/>
        <item t="default"/>
      </items>
    </pivotField>
    <pivotField showAll="0"/>
    <pivotField numFmtId="3" showAll="0"/>
    <pivotField showAll="0"/>
    <pivotField showAll="0"/>
  </pivotFields>
  <rowFields count="3">
    <field x="0"/>
    <field x="1"/>
    <field x="28"/>
  </rowFields>
  <rowItems count="138">
    <i>
      <x/>
    </i>
    <i r="1">
      <x/>
    </i>
    <i r="2">
      <x v="4"/>
    </i>
    <i r="1">
      <x v="1"/>
    </i>
    <i r="2">
      <x v="4"/>
    </i>
    <i r="1">
      <x v="2"/>
    </i>
    <i r="2">
      <x v="4"/>
    </i>
    <i r="1">
      <x v="3"/>
    </i>
    <i r="2">
      <x v="4"/>
    </i>
    <i r="1">
      <x v="4"/>
    </i>
    <i r="2">
      <x v="4"/>
    </i>
    <i r="1">
      <x v="5"/>
    </i>
    <i r="2">
      <x v="4"/>
    </i>
    <i r="1">
      <x v="6"/>
    </i>
    <i r="2">
      <x v="4"/>
    </i>
    <i r="1">
      <x v="7"/>
    </i>
    <i r="2">
      <x v="4"/>
    </i>
    <i>
      <x v="1"/>
    </i>
    <i r="1">
      <x v="8"/>
    </i>
    <i r="2">
      <x v="4"/>
    </i>
    <i r="1">
      <x v="9"/>
    </i>
    <i r="2">
      <x v="4"/>
    </i>
    <i r="1">
      <x v="10"/>
    </i>
    <i r="2">
      <x v="5"/>
    </i>
    <i r="1">
      <x v="11"/>
    </i>
    <i r="2">
      <x v="5"/>
    </i>
    <i r="1">
      <x v="12"/>
    </i>
    <i r="2">
      <x v="5"/>
    </i>
    <i r="2">
      <x v="6"/>
    </i>
    <i r="1">
      <x v="13"/>
    </i>
    <i r="2">
      <x v="6"/>
    </i>
    <i r="1">
      <x v="14"/>
    </i>
    <i r="2">
      <x v="5"/>
    </i>
    <i r="2">
      <x v="6"/>
    </i>
    <i r="1">
      <x v="15"/>
    </i>
    <i r="2">
      <x v="6"/>
    </i>
    <i>
      <x v="2"/>
    </i>
    <i>
      <x v="3"/>
    </i>
    <i r="1">
      <x v="26"/>
    </i>
    <i r="2">
      <x v="5"/>
    </i>
    <i r="1">
      <x v="27"/>
    </i>
    <i r="2">
      <x v="6"/>
    </i>
    <i r="1">
      <x v="28"/>
    </i>
    <i r="2">
      <x v="5"/>
    </i>
    <i r="2">
      <x v="6"/>
    </i>
    <i r="1">
      <x v="29"/>
    </i>
    <i r="2">
      <x v="4"/>
    </i>
    <i r="2">
      <x v="6"/>
    </i>
    <i r="1">
      <x v="30"/>
    </i>
    <i r="2">
      <x v="5"/>
    </i>
    <i r="2">
      <x v="6"/>
    </i>
    <i r="1">
      <x v="31"/>
    </i>
    <i r="2">
      <x v="5"/>
    </i>
    <i r="1">
      <x v="32"/>
    </i>
    <i r="2">
      <x v="5"/>
    </i>
    <i r="1">
      <x v="33"/>
    </i>
    <i r="2">
      <x v="5"/>
    </i>
    <i>
      <x v="4"/>
    </i>
    <i r="1">
      <x v="34"/>
    </i>
    <i r="2">
      <x v="5"/>
    </i>
    <i r="1">
      <x v="35"/>
    </i>
    <i r="2">
      <x v="5"/>
    </i>
    <i r="2">
      <x v="7"/>
    </i>
    <i r="1">
      <x v="36"/>
    </i>
    <i r="2">
      <x v="5"/>
    </i>
    <i r="2">
      <x v="7"/>
    </i>
    <i r="1">
      <x v="37"/>
    </i>
    <i r="2">
      <x v="5"/>
    </i>
    <i r="2">
      <x v="7"/>
    </i>
    <i r="1">
      <x v="38"/>
    </i>
    <i r="2">
      <x v="5"/>
    </i>
    <i r="1">
      <x v="39"/>
    </i>
    <i r="2">
      <x v="5"/>
    </i>
    <i r="1">
      <x v="40"/>
    </i>
    <i r="2">
      <x v="5"/>
    </i>
    <i r="1">
      <x v="41"/>
    </i>
    <i r="2">
      <x v="5"/>
    </i>
    <i>
      <x v="5"/>
    </i>
    <i r="1">
      <x v="42"/>
    </i>
    <i r="2">
      <x v="6"/>
    </i>
    <i r="1">
      <x v="43"/>
    </i>
    <i r="2">
      <x v="6"/>
    </i>
    <i r="1">
      <x v="44"/>
    </i>
    <i r="2">
      <x v="5"/>
    </i>
    <i r="2">
      <x v="7"/>
    </i>
    <i r="1">
      <x v="45"/>
    </i>
    <i r="2">
      <x v="5"/>
    </i>
    <i r="1">
      <x v="46"/>
    </i>
    <i r="2">
      <x v="5"/>
    </i>
    <i r="1">
      <x v="47"/>
    </i>
    <i r="2">
      <x v="5"/>
    </i>
    <i r="1">
      <x v="48"/>
    </i>
    <i r="2">
      <x v="5"/>
    </i>
    <i r="1">
      <x v="49"/>
    </i>
    <i r="2">
      <x v="5"/>
    </i>
    <i>
      <x v="6"/>
    </i>
    <i r="1">
      <x v="50"/>
    </i>
    <i r="2">
      <x v="5"/>
    </i>
    <i r="1">
      <x v="51"/>
    </i>
    <i r="2">
      <x v="5"/>
    </i>
    <i r="1">
      <x v="52"/>
    </i>
    <i r="2">
      <x v="5"/>
    </i>
    <i r="1">
      <x v="53"/>
    </i>
    <i r="2">
      <x v="5"/>
    </i>
    <i r="1">
      <x v="54"/>
    </i>
    <i r="2">
      <x v="5"/>
    </i>
    <i r="1">
      <x v="55"/>
    </i>
    <i r="2">
      <x v="7"/>
    </i>
    <i r="1">
      <x v="56"/>
    </i>
    <i r="2">
      <x v="7"/>
    </i>
    <i r="1">
      <x v="57"/>
    </i>
    <i r="2">
      <x v="7"/>
    </i>
    <i>
      <x v="7"/>
    </i>
    <i r="1">
      <x v="58"/>
    </i>
    <i r="2">
      <x v="5"/>
    </i>
    <i r="2">
      <x v="6"/>
    </i>
    <i r="1">
      <x v="59"/>
    </i>
    <i r="2">
      <x v="6"/>
    </i>
    <i r="1">
      <x v="60"/>
    </i>
    <i r="2">
      <x v="5"/>
    </i>
    <i r="2">
      <x v="7"/>
    </i>
    <i r="1">
      <x v="61"/>
    </i>
    <i r="2">
      <x v="8"/>
    </i>
    <i r="1">
      <x v="62"/>
    </i>
    <i r="2">
      <x v="9"/>
    </i>
    <i r="1">
      <x v="63"/>
    </i>
    <i r="2">
      <x v="6"/>
    </i>
    <i r="1">
      <x v="64"/>
    </i>
    <i r="2">
      <x v="4"/>
    </i>
    <i r="1">
      <x v="65"/>
    </i>
    <i r="2">
      <x v="10"/>
    </i>
    <i r="1">
      <x v="66"/>
    </i>
    <i r="2">
      <x v="8"/>
    </i>
    <i r="1">
      <x v="67"/>
    </i>
    <i r="2">
      <x v="8"/>
    </i>
    <i r="1">
      <x v="68"/>
    </i>
    <i r="2">
      <x v="8"/>
    </i>
    <i t="grand">
      <x/>
    </i>
  </rowItems>
  <colFields count="2">
    <field x="18"/>
    <field x="12"/>
  </colFields>
  <colItems count="10">
    <i>
      <x/>
      <x v="4"/>
    </i>
    <i r="1">
      <x v="8"/>
    </i>
    <i r="1">
      <x v="10"/>
    </i>
    <i r="1">
      <x v="11"/>
    </i>
    <i t="default">
      <x/>
    </i>
    <i>
      <x v="1"/>
    </i>
    <i>
      <x v="2"/>
      <x/>
    </i>
    <i r="1">
      <x v="9"/>
    </i>
    <i t="default">
      <x v="2"/>
    </i>
    <i t="grand">
      <x/>
    </i>
  </colItems>
  <dataFields count="1">
    <dataField name="." fld="2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ACFBFB-68C9-4445-9ADC-9B1864E32103}" name="PivotTable6"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Z7:BC11" firstHeaderRow="1" firstDataRow="2" firstDataCol="1" rowPageCount="1" colPageCount="1"/>
  <pivotFields count="33">
    <pivotField compact="0" showAll="0">
      <items count="9">
        <item h="1" x="0"/>
        <item h="1" x="1"/>
        <item h="1" x="2"/>
        <item h="1" x="3"/>
        <item h="1" x="4"/>
        <item h="1" x="5"/>
        <item x="6"/>
        <item h="1" x="7"/>
        <item t="default"/>
      </items>
    </pivotField>
    <pivotField name="Crate Number" compact="0" showAll="0"/>
    <pivotField compact="0" showAll="0"/>
    <pivotField compact="0" showAll="0"/>
    <pivotField axis="axisRow" compact="0" showAll="0" sortType="ascending">
      <items count="47">
        <item x="43"/>
        <item x="34"/>
        <item x="0"/>
        <item x="40"/>
        <item x="1"/>
        <item x="32"/>
        <item x="24"/>
        <item x="11"/>
        <item x="27"/>
        <item x="26"/>
        <item x="35"/>
        <item x="36"/>
        <item x="39"/>
        <item x="29"/>
        <item x="37"/>
        <item x="15"/>
        <item x="10"/>
        <item x="30"/>
        <item x="7"/>
        <item x="45"/>
        <item x="16"/>
        <item x="17"/>
        <item x="21"/>
        <item x="8"/>
        <item x="5"/>
        <item x="4"/>
        <item x="33"/>
        <item x="31"/>
        <item x="6"/>
        <item x="20"/>
        <item x="14"/>
        <item x="9"/>
        <item x="3"/>
        <item x="41"/>
        <item x="28"/>
        <item x="44"/>
        <item x="25"/>
        <item x="12"/>
        <item x="42"/>
        <item x="13"/>
        <item x="18"/>
        <item x="2"/>
        <item x="38"/>
        <item x="19"/>
        <item x="22"/>
        <item x="23"/>
        <item t="default"/>
      </items>
    </pivotField>
    <pivotField compact="0" showAll="0"/>
    <pivotField compact="0" showAll="0"/>
    <pivotField compact="0" showAll="0"/>
    <pivotField compact="0" showAll="0"/>
    <pivotField compact="0" showAll="0"/>
    <pivotField compact="0" showAll="0"/>
    <pivotField dataField="1" compact="0" showAll="0"/>
    <pivotField name="Crate Type" compact="0" showAll="0" sortType="ascending" defaultSubtotal="0"/>
    <pivotField compact="0" showAll="0"/>
    <pivotField compact="0"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name="Sublot" axis="axisCol" compact="0" showAll="0">
      <items count="12">
        <item m="1" x="7"/>
        <item m="1" x="8"/>
        <item m="1" x="10"/>
        <item m="1" x="9"/>
        <item x="0"/>
        <item x="1"/>
        <item x="2"/>
        <item x="3"/>
        <item x="4"/>
        <item x="5"/>
        <item x="6"/>
        <item t="default"/>
      </items>
    </pivotField>
    <pivotField compact="0" showAll="0"/>
    <pivotField compact="0" numFmtId="3" showAll="0"/>
    <pivotField compact="0" showAll="0"/>
    <pivotField compact="0" showAll="0"/>
  </pivotFields>
  <rowFields count="1">
    <field x="4"/>
  </rowFields>
  <rowItems count="3">
    <i>
      <x v="1"/>
    </i>
    <i>
      <x v="27"/>
    </i>
    <i t="grand">
      <x/>
    </i>
  </rowItems>
  <colFields count="1">
    <field x="28"/>
  </colFields>
  <colItems count="3">
    <i>
      <x v="5"/>
    </i>
    <i>
      <x v="7"/>
    </i>
    <i t="grand">
      <x/>
    </i>
  </colItems>
  <pageFields count="1">
    <pageField fld="18" item="0" hier="-1"/>
  </pageFields>
  <dataFields count="1">
    <dataField name="Piec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5B84EC-FDAE-410F-AC27-362E2FA20B44}" name="PivotTable4"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K7:AR19" firstHeaderRow="1" firstDataRow="3" firstDataCol="2" rowPageCount="1" colPageCount="1"/>
  <pivotFields count="33">
    <pivotField compact="0" showAll="0">
      <items count="9">
        <item h="1" x="0"/>
        <item h="1" x="1"/>
        <item h="1" x="2"/>
        <item h="1" x="3"/>
        <item h="1" x="4"/>
        <item h="1" x="5"/>
        <item x="6"/>
        <item h="1" x="7"/>
        <item t="default"/>
      </items>
    </pivotField>
    <pivotField name="Crate Number" axis="axisRow" compact="0" showAll="0">
      <items count="70">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name="Crate Type" axis="axisRow" compact="0" showAll="0" sortType="ascending" defaultSubtotal="0">
      <items count="13">
        <item x="12"/>
        <item x="5"/>
        <item x="7"/>
        <item x="10"/>
        <item x="0"/>
        <item x="8"/>
        <item x="6"/>
        <item x="9"/>
        <item x="1"/>
        <item x="11"/>
        <item x="2"/>
        <item x="3"/>
        <item x="4"/>
      </items>
    </pivotField>
    <pivotField compact="0" showAll="0"/>
    <pivotField compact="0"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name="Sublot" axis="axisCol" compact="0" showAll="0">
      <items count="12">
        <item m="1" x="7"/>
        <item m="1" x="8"/>
        <item m="1" x="10"/>
        <item m="1" x="9"/>
        <item x="0"/>
        <item x="1"/>
        <item x="2"/>
        <item x="3"/>
        <item x="4"/>
        <item x="5"/>
        <item x="6"/>
        <item t="default"/>
      </items>
    </pivotField>
    <pivotField compact="0" showAll="0"/>
    <pivotField compact="0" numFmtId="3" showAll="0"/>
    <pivotField compact="0" showAll="0"/>
    <pivotField compact="0" showAll="0"/>
  </pivotFields>
  <rowFields count="2">
    <field x="12"/>
    <field x="1"/>
  </rowFields>
  <rowItems count="10">
    <i>
      <x v="11"/>
    </i>
    <i r="1">
      <x v="50"/>
    </i>
    <i r="1">
      <x v="51"/>
    </i>
    <i r="1">
      <x v="52"/>
    </i>
    <i r="1">
      <x v="53"/>
    </i>
    <i r="1">
      <x v="54"/>
    </i>
    <i r="1">
      <x v="55"/>
    </i>
    <i r="1">
      <x v="56"/>
    </i>
    <i r="1">
      <x v="57"/>
    </i>
    <i t="grand">
      <x/>
    </i>
  </rowItems>
  <colFields count="2">
    <field x="28"/>
    <field x="-2"/>
  </colFields>
  <colItems count="6">
    <i>
      <x v="5"/>
      <x/>
    </i>
    <i r="1" i="1">
      <x v="1"/>
    </i>
    <i>
      <x v="7"/>
      <x/>
    </i>
    <i r="1" i="1">
      <x v="1"/>
    </i>
    <i t="grand">
      <x/>
    </i>
    <i t="grand" i="1">
      <x/>
    </i>
  </colItems>
  <pageFields count="1">
    <pageField fld="18" item="0" hier="-1"/>
  </pageFields>
  <dataFields count="2">
    <dataField name="Pieces" fld="11" baseField="0" baseItem="0"/>
    <dataField name="Weight" fld="25" baseField="0" baseItem="0"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5E2041-4AF3-471B-8828-BB384C5089AB}" name="PivotTable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3:F112" firstHeaderRow="1" firstDataRow="1" firstDataCol="5" rowPageCount="1" colPageCount="1"/>
  <pivotFields count="33">
    <pivotField axis="axisRow" compact="0" showAll="0">
      <items count="9">
        <item x="0"/>
        <item x="1"/>
        <item x="2"/>
        <item x="3"/>
        <item x="4"/>
        <item x="5"/>
        <item x="6"/>
        <item x="7"/>
        <item t="default"/>
      </items>
    </pivotField>
    <pivotField axis="axisRow" compact="0" showAll="0">
      <items count="70">
        <item x="2"/>
        <item x="7"/>
        <item x="1"/>
        <item x="0"/>
        <item x="4"/>
        <item x="3"/>
        <item x="5"/>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axis="axisRow" compact="0" showAll="0" defaultSubtotal="0">
      <items count="13">
        <item x="0"/>
        <item x="1"/>
        <item x="2"/>
        <item x="3"/>
        <item x="4"/>
        <item x="5"/>
        <item x="6"/>
        <item x="7"/>
        <item x="8"/>
        <item x="9"/>
        <item x="10"/>
        <item x="11"/>
        <item x="12"/>
      </items>
    </pivotField>
    <pivotField compact="0" showAll="0"/>
    <pivotField compact="0" showAll="0"/>
    <pivotField compact="0" numFmtId="14" showAll="0"/>
    <pivotField compact="0" numFmtId="14" showAll="0"/>
    <pivotField axis="axisRow" compact="0" numFmtId="14" showAll="0" sortType="ascending">
      <items count="6">
        <item x="0"/>
        <item x="2"/>
        <item x="1"/>
        <item x="3"/>
        <item x="4"/>
        <item t="default"/>
      </items>
    </pivotField>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axis="axisRow" compact="0" showAll="0">
      <items count="12">
        <item m="1" x="7"/>
        <item m="1" x="8"/>
        <item m="1" x="9"/>
        <item m="1" x="10"/>
        <item x="0"/>
        <item x="1"/>
        <item x="2"/>
        <item x="3"/>
        <item x="4"/>
        <item x="5"/>
        <item x="6"/>
        <item t="default"/>
      </items>
    </pivotField>
    <pivotField compact="0" showAll="0"/>
    <pivotField compact="0" numFmtId="3" showAll="0"/>
    <pivotField compact="0" showAll="0"/>
    <pivotField compact="0" showAll="0"/>
  </pivotFields>
  <rowFields count="5">
    <field x="28"/>
    <field x="17"/>
    <field x="0"/>
    <field x="12"/>
    <field x="1"/>
  </rowFields>
  <rowItems count="109">
    <i>
      <x v="4"/>
    </i>
    <i r="1">
      <x/>
    </i>
    <i r="2">
      <x/>
    </i>
    <i r="3">
      <x/>
    </i>
    <i r="4">
      <x/>
    </i>
    <i r="4">
      <x v="2"/>
    </i>
    <i r="4">
      <x v="3"/>
    </i>
    <i r="4">
      <x v="4"/>
    </i>
    <i r="4">
      <x v="6"/>
    </i>
    <i r="3">
      <x v="1"/>
    </i>
    <i r="4">
      <x v="1"/>
    </i>
    <i r="4">
      <x v="5"/>
    </i>
    <i r="4">
      <x v="7"/>
    </i>
    <i r="1">
      <x v="2"/>
    </i>
    <i r="2">
      <x v="1"/>
    </i>
    <i r="3">
      <x v="2"/>
    </i>
    <i r="4">
      <x v="8"/>
    </i>
    <i r="4">
      <x v="9"/>
    </i>
    <i r="2">
      <x v="3"/>
    </i>
    <i r="3">
      <x v="1"/>
    </i>
    <i r="4">
      <x v="29"/>
    </i>
    <i>
      <x v="5"/>
    </i>
    <i r="1">
      <x v="2"/>
    </i>
    <i r="2">
      <x v="1"/>
    </i>
    <i r="3">
      <x v="2"/>
    </i>
    <i r="4">
      <x v="14"/>
    </i>
    <i r="3">
      <x v="3"/>
    </i>
    <i r="4">
      <x v="10"/>
    </i>
    <i r="4">
      <x v="11"/>
    </i>
    <i r="4">
      <x v="12"/>
    </i>
    <i r="2">
      <x v="3"/>
    </i>
    <i r="3">
      <x v="2"/>
    </i>
    <i r="4">
      <x v="28"/>
    </i>
    <i r="3">
      <x v="3"/>
    </i>
    <i r="4">
      <x v="26"/>
    </i>
    <i r="4">
      <x v="30"/>
    </i>
    <i r="4">
      <x v="31"/>
    </i>
    <i r="4">
      <x v="32"/>
    </i>
    <i r="4">
      <x v="33"/>
    </i>
    <i r="2">
      <x v="4"/>
    </i>
    <i r="3">
      <x v="2"/>
    </i>
    <i r="4">
      <x v="38"/>
    </i>
    <i r="4">
      <x v="39"/>
    </i>
    <i r="4">
      <x v="40"/>
    </i>
    <i r="4">
      <x v="41"/>
    </i>
    <i r="3">
      <x v="3"/>
    </i>
    <i r="4">
      <x v="34"/>
    </i>
    <i r="4">
      <x v="35"/>
    </i>
    <i r="4">
      <x v="36"/>
    </i>
    <i r="4">
      <x v="37"/>
    </i>
    <i r="1">
      <x v="3"/>
    </i>
    <i r="2">
      <x v="5"/>
    </i>
    <i r="3">
      <x v="2"/>
    </i>
    <i r="4">
      <x v="45"/>
    </i>
    <i r="4">
      <x v="46"/>
    </i>
    <i r="4">
      <x v="47"/>
    </i>
    <i r="4">
      <x v="48"/>
    </i>
    <i r="4">
      <x v="49"/>
    </i>
    <i r="3">
      <x v="3"/>
    </i>
    <i r="4">
      <x v="44"/>
    </i>
    <i r="2">
      <x v="6"/>
    </i>
    <i r="3">
      <x v="3"/>
    </i>
    <i r="4">
      <x v="50"/>
    </i>
    <i r="4">
      <x v="51"/>
    </i>
    <i r="4">
      <x v="52"/>
    </i>
    <i r="4">
      <x v="53"/>
    </i>
    <i r="4">
      <x v="54"/>
    </i>
    <i>
      <x v="6"/>
    </i>
    <i r="1">
      <x v="2"/>
    </i>
    <i r="2">
      <x v="1"/>
    </i>
    <i r="3">
      <x/>
    </i>
    <i r="4">
      <x v="13"/>
    </i>
    <i r="3">
      <x v="2"/>
    </i>
    <i r="4">
      <x v="14"/>
    </i>
    <i r="4">
      <x v="15"/>
    </i>
    <i r="3">
      <x v="3"/>
    </i>
    <i r="4">
      <x v="12"/>
    </i>
    <i r="2">
      <x v="3"/>
    </i>
    <i r="3">
      <x/>
    </i>
    <i r="4">
      <x v="27"/>
    </i>
    <i r="3">
      <x v="1"/>
    </i>
    <i r="4">
      <x v="29"/>
    </i>
    <i r="3">
      <x v="2"/>
    </i>
    <i r="4">
      <x v="28"/>
    </i>
    <i r="3">
      <x v="3"/>
    </i>
    <i r="4">
      <x v="30"/>
    </i>
    <i r="1">
      <x v="3"/>
    </i>
    <i r="2">
      <x v="5"/>
    </i>
    <i r="3">
      <x/>
    </i>
    <i r="4">
      <x v="42"/>
    </i>
    <i r="3">
      <x v="2"/>
    </i>
    <i r="4">
      <x v="43"/>
    </i>
    <i>
      <x v="7"/>
    </i>
    <i r="1">
      <x v="2"/>
    </i>
    <i r="2">
      <x v="4"/>
    </i>
    <i r="3">
      <x v="3"/>
    </i>
    <i r="4">
      <x v="35"/>
    </i>
    <i r="4">
      <x v="36"/>
    </i>
    <i r="4">
      <x v="37"/>
    </i>
    <i r="1">
      <x v="3"/>
    </i>
    <i r="2">
      <x v="5"/>
    </i>
    <i r="3">
      <x v="3"/>
    </i>
    <i r="4">
      <x v="44"/>
    </i>
    <i r="2">
      <x v="6"/>
    </i>
    <i r="3">
      <x v="3"/>
    </i>
    <i r="4">
      <x v="55"/>
    </i>
    <i r="4">
      <x v="56"/>
    </i>
    <i r="4">
      <x v="57"/>
    </i>
    <i t="grand">
      <x/>
    </i>
  </rowItems>
  <colItems count="1">
    <i/>
  </colItems>
  <pageFields count="1">
    <pageField fld="18" item="0" hier="-1"/>
  </pageFields>
  <dataFields count="1">
    <dataField nam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0BE2B1-9A3F-432E-994A-9AE6FB7AD459}"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W7:AD78" firstHeaderRow="1" firstDataRow="2" firstDataCol="3" rowPageCount="1" colPageCount="1"/>
  <pivotFields count="33">
    <pivotField axis="axisRow" compact="0" showAll="0">
      <items count="9">
        <item x="0"/>
        <item x="1"/>
        <item sd="0" x="2"/>
        <item x="3"/>
        <item x="4"/>
        <item x="5"/>
        <item x="6"/>
        <item x="7"/>
        <item t="default"/>
      </items>
    </pivotField>
    <pivotField axis="axisRow" compact="0" showAll="0">
      <items count="70">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compact="0" showAll="0"/>
    <pivotField axis="axisRow" compact="0" showAll="0" sortType="ascending" defaultSubtotal="0">
      <items count="13">
        <item x="12"/>
        <item x="5"/>
        <item x="7"/>
        <item x="10"/>
        <item x="0"/>
        <item x="8"/>
        <item x="6"/>
        <item x="9"/>
        <item x="1"/>
        <item x="11"/>
        <item x="2"/>
        <item x="3"/>
        <item x="4"/>
      </items>
    </pivotField>
    <pivotField compact="0" showAll="0"/>
    <pivotField compact="0"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axis="axisCol" compact="0" showAll="0">
      <items count="12">
        <item m="1" x="7"/>
        <item m="1" x="8"/>
        <item m="1" x="10"/>
        <item m="1" x="9"/>
        <item x="0"/>
        <item x="1"/>
        <item x="2"/>
        <item x="3"/>
        <item x="4"/>
        <item x="5"/>
        <item x="6"/>
        <item t="default"/>
      </items>
    </pivotField>
    <pivotField compact="0" showAll="0"/>
    <pivotField compact="0" numFmtId="3" showAll="0"/>
    <pivotField compact="0" showAll="0"/>
    <pivotField compact="0" showAll="0"/>
  </pivotFields>
  <rowFields count="3">
    <field x="0"/>
    <field x="12"/>
    <field x="1"/>
  </rowFields>
  <rowItems count="70">
    <i>
      <x/>
    </i>
    <i r="1">
      <x v="4"/>
    </i>
    <i r="2">
      <x/>
    </i>
    <i r="2">
      <x v="2"/>
    </i>
    <i r="2">
      <x v="4"/>
    </i>
    <i r="2">
      <x v="5"/>
    </i>
    <i r="2">
      <x v="6"/>
    </i>
    <i r="1">
      <x v="8"/>
    </i>
    <i r="2">
      <x v="1"/>
    </i>
    <i r="2">
      <x v="3"/>
    </i>
    <i r="2">
      <x v="7"/>
    </i>
    <i>
      <x v="1"/>
    </i>
    <i r="1">
      <x v="4"/>
    </i>
    <i r="2">
      <x v="13"/>
    </i>
    <i r="1">
      <x v="10"/>
    </i>
    <i r="2">
      <x v="8"/>
    </i>
    <i r="2">
      <x v="9"/>
    </i>
    <i r="2">
      <x v="14"/>
    </i>
    <i r="2">
      <x v="15"/>
    </i>
    <i r="1">
      <x v="11"/>
    </i>
    <i r="2">
      <x v="10"/>
    </i>
    <i r="2">
      <x v="11"/>
    </i>
    <i r="2">
      <x v="12"/>
    </i>
    <i>
      <x v="3"/>
    </i>
    <i r="1">
      <x v="4"/>
    </i>
    <i r="2">
      <x v="27"/>
    </i>
    <i r="1">
      <x v="8"/>
    </i>
    <i r="2">
      <x v="29"/>
    </i>
    <i r="1">
      <x v="10"/>
    </i>
    <i r="2">
      <x v="28"/>
    </i>
    <i r="1">
      <x v="11"/>
    </i>
    <i r="2">
      <x v="26"/>
    </i>
    <i r="2">
      <x v="30"/>
    </i>
    <i r="2">
      <x v="31"/>
    </i>
    <i r="2">
      <x v="32"/>
    </i>
    <i r="2">
      <x v="33"/>
    </i>
    <i>
      <x v="4"/>
    </i>
    <i r="1">
      <x v="10"/>
    </i>
    <i r="2">
      <x v="38"/>
    </i>
    <i r="2">
      <x v="39"/>
    </i>
    <i r="2">
      <x v="40"/>
    </i>
    <i r="2">
      <x v="41"/>
    </i>
    <i r="1">
      <x v="11"/>
    </i>
    <i r="2">
      <x v="34"/>
    </i>
    <i r="2">
      <x v="35"/>
    </i>
    <i r="2">
      <x v="36"/>
    </i>
    <i r="2">
      <x v="37"/>
    </i>
    <i>
      <x v="5"/>
    </i>
    <i r="1">
      <x v="4"/>
    </i>
    <i r="2">
      <x v="42"/>
    </i>
    <i r="1">
      <x v="10"/>
    </i>
    <i r="2">
      <x v="43"/>
    </i>
    <i r="2">
      <x v="45"/>
    </i>
    <i r="2">
      <x v="46"/>
    </i>
    <i r="2">
      <x v="47"/>
    </i>
    <i r="2">
      <x v="48"/>
    </i>
    <i r="2">
      <x v="49"/>
    </i>
    <i r="1">
      <x v="11"/>
    </i>
    <i r="2">
      <x v="44"/>
    </i>
    <i>
      <x v="6"/>
    </i>
    <i r="1">
      <x v="11"/>
    </i>
    <i r="2">
      <x v="50"/>
    </i>
    <i r="2">
      <x v="51"/>
    </i>
    <i r="2">
      <x v="52"/>
    </i>
    <i r="2">
      <x v="53"/>
    </i>
    <i r="2">
      <x v="54"/>
    </i>
    <i r="2">
      <x v="55"/>
    </i>
    <i r="2">
      <x v="56"/>
    </i>
    <i r="2">
      <x v="57"/>
    </i>
    <i t="grand">
      <x/>
    </i>
  </rowItems>
  <colFields count="1">
    <field x="28"/>
  </colFields>
  <colItems count="5">
    <i>
      <x v="4"/>
    </i>
    <i>
      <x v="5"/>
    </i>
    <i>
      <x v="6"/>
    </i>
    <i>
      <x v="7"/>
    </i>
    <i t="grand">
      <x/>
    </i>
  </colItems>
  <pageFields count="1">
    <pageField fld="18" item="0" hier="-1"/>
  </pageFields>
  <dataFields count="1">
    <dataField name="." fld="25" baseField="0" baseItem="0" numFmtId="3"/>
  </dataFields>
  <formats count="45">
    <format dxfId="45">
      <pivotArea fieldPosition="0">
        <references count="4">
          <reference field="0" count="1" selected="0">
            <x v="1"/>
          </reference>
          <reference field="1" count="1">
            <x v="12"/>
          </reference>
          <reference field="12" count="1" selected="0">
            <x v="11"/>
          </reference>
          <reference field="28" count="0" selected="0"/>
        </references>
      </pivotArea>
    </format>
    <format dxfId="44">
      <pivotArea dataOnly="0" labelOnly="1" outline="0" fieldPosition="0">
        <references count="3">
          <reference field="0" count="1" selected="0">
            <x v="1"/>
          </reference>
          <reference field="1" count="1">
            <x v="12"/>
          </reference>
          <reference field="12" count="1" selected="0">
            <x v="11"/>
          </reference>
        </references>
      </pivotArea>
    </format>
    <format dxfId="43">
      <pivotArea fieldPosition="0">
        <references count="4">
          <reference field="0" count="1" selected="0">
            <x v="1"/>
          </reference>
          <reference field="1" count="1">
            <x v="14"/>
          </reference>
          <reference field="12" count="1" selected="0">
            <x v="10"/>
          </reference>
          <reference field="28" count="0" selected="0"/>
        </references>
      </pivotArea>
    </format>
    <format dxfId="42">
      <pivotArea dataOnly="0" labelOnly="1" outline="0" fieldPosition="0">
        <references count="3">
          <reference field="0" count="1" selected="0">
            <x v="1"/>
          </reference>
          <reference field="1" count="1">
            <x v="14"/>
          </reference>
          <reference field="12" count="1" selected="0">
            <x v="10"/>
          </reference>
        </references>
      </pivotArea>
    </format>
    <format dxfId="41">
      <pivotArea fieldPosition="0">
        <references count="4">
          <reference field="0" count="1" selected="0">
            <x v="3"/>
          </reference>
          <reference field="1" count="1">
            <x v="29"/>
          </reference>
          <reference field="12" count="1" selected="0">
            <x v="8"/>
          </reference>
          <reference field="28" count="0" selected="0"/>
        </references>
      </pivotArea>
    </format>
    <format dxfId="40">
      <pivotArea dataOnly="0" labelOnly="1" outline="0" fieldPosition="0">
        <references count="3">
          <reference field="0" count="1" selected="0">
            <x v="3"/>
          </reference>
          <reference field="1" count="1">
            <x v="29"/>
          </reference>
          <reference field="12" count="1" selected="0">
            <x v="8"/>
          </reference>
        </references>
      </pivotArea>
    </format>
    <format dxfId="39">
      <pivotArea fieldPosition="0">
        <references count="4">
          <reference field="0" count="1" selected="0">
            <x v="3"/>
          </reference>
          <reference field="1" count="1">
            <x v="28"/>
          </reference>
          <reference field="12" count="1" selected="0">
            <x v="10"/>
          </reference>
          <reference field="28" count="0" selected="0"/>
        </references>
      </pivotArea>
    </format>
    <format dxfId="38">
      <pivotArea dataOnly="0" labelOnly="1" outline="0" fieldPosition="0">
        <references count="3">
          <reference field="0" count="1" selected="0">
            <x v="3"/>
          </reference>
          <reference field="1" count="1">
            <x v="28"/>
          </reference>
          <reference field="12" count="1" selected="0">
            <x v="10"/>
          </reference>
        </references>
      </pivotArea>
    </format>
    <format dxfId="37">
      <pivotArea fieldPosition="0">
        <references count="4">
          <reference field="0" count="1" selected="0">
            <x v="3"/>
          </reference>
          <reference field="1" count="1">
            <x v="30"/>
          </reference>
          <reference field="12" count="1" selected="0">
            <x v="11"/>
          </reference>
          <reference field="28" count="0" selected="0"/>
        </references>
      </pivotArea>
    </format>
    <format dxfId="36">
      <pivotArea dataOnly="0" labelOnly="1" outline="0" fieldPosition="0">
        <references count="3">
          <reference field="0" count="1" selected="0">
            <x v="3"/>
          </reference>
          <reference field="1" count="1">
            <x v="30"/>
          </reference>
          <reference field="12" count="1" selected="0">
            <x v="11"/>
          </reference>
        </references>
      </pivotArea>
    </format>
    <format dxfId="35">
      <pivotArea fieldPosition="0">
        <references count="4">
          <reference field="0" count="1" selected="0">
            <x v="4"/>
          </reference>
          <reference field="1" count="3">
            <x v="35"/>
            <x v="36"/>
            <x v="37"/>
          </reference>
          <reference field="12" count="1" selected="0">
            <x v="11"/>
          </reference>
          <reference field="28" count="0" selected="0"/>
        </references>
      </pivotArea>
    </format>
    <format dxfId="34">
      <pivotArea dataOnly="0" labelOnly="1" outline="0" fieldPosition="0">
        <references count="3">
          <reference field="0" count="1" selected="0">
            <x v="4"/>
          </reference>
          <reference field="1" count="3">
            <x v="35"/>
            <x v="36"/>
            <x v="37"/>
          </reference>
          <reference field="12" count="1" selected="0">
            <x v="11"/>
          </reference>
        </references>
      </pivotArea>
    </format>
    <format dxfId="33">
      <pivotArea fieldPosition="0">
        <references count="3">
          <reference field="0" count="1" selected="0">
            <x v="1"/>
          </reference>
          <reference field="12" count="1">
            <x v="10"/>
          </reference>
          <reference field="28" count="0" selected="0"/>
        </references>
      </pivotArea>
    </format>
    <format dxfId="32">
      <pivotArea dataOnly="0" labelOnly="1" outline="0" offset="IV256" fieldPosition="0">
        <references count="2">
          <reference field="0" count="1" selected="0">
            <x v="1"/>
          </reference>
          <reference field="12" count="1">
            <x v="10"/>
          </reference>
        </references>
      </pivotArea>
    </format>
    <format dxfId="31">
      <pivotArea fieldPosition="0">
        <references count="3">
          <reference field="0" count="1" selected="0">
            <x v="1"/>
          </reference>
          <reference field="1" count="1">
            <x v="13"/>
          </reference>
          <reference field="12" count="1" selected="0">
            <x v="4"/>
          </reference>
        </references>
      </pivotArea>
    </format>
    <format dxfId="30">
      <pivotArea dataOnly="0" labelOnly="1" outline="0" fieldPosition="0">
        <references count="3">
          <reference field="0" count="1" selected="0">
            <x v="1"/>
          </reference>
          <reference field="1" count="1">
            <x v="13"/>
          </reference>
          <reference field="12" count="1" selected="0">
            <x v="4"/>
          </reference>
        </references>
      </pivotArea>
    </format>
    <format dxfId="29">
      <pivotArea fieldPosition="0">
        <references count="3">
          <reference field="0" count="1" selected="0">
            <x v="1"/>
          </reference>
          <reference field="1" count="1">
            <x v="15"/>
          </reference>
          <reference field="12" count="1" selected="0">
            <x v="10"/>
          </reference>
        </references>
      </pivotArea>
    </format>
    <format dxfId="28">
      <pivotArea dataOnly="0" labelOnly="1" outline="0" fieldPosition="0">
        <references count="3">
          <reference field="0" count="1" selected="0">
            <x v="1"/>
          </reference>
          <reference field="1" count="1">
            <x v="15"/>
          </reference>
          <reference field="12" count="1" selected="0">
            <x v="10"/>
          </reference>
        </references>
      </pivotArea>
    </format>
    <format dxfId="27">
      <pivotArea fieldPosition="0">
        <references count="3">
          <reference field="0" count="1" selected="0">
            <x v="1"/>
          </reference>
          <reference field="1" count="2">
            <x v="8"/>
            <x v="9"/>
          </reference>
          <reference field="12" count="1" selected="0">
            <x v="10"/>
          </reference>
        </references>
      </pivotArea>
    </format>
    <format dxfId="26">
      <pivotArea dataOnly="0" labelOnly="1" outline="0" fieldPosition="0">
        <references count="3">
          <reference field="0" count="1" selected="0">
            <x v="1"/>
          </reference>
          <reference field="1" count="2">
            <x v="8"/>
            <x v="9"/>
          </reference>
          <reference field="12" count="1" selected="0">
            <x v="10"/>
          </reference>
        </references>
      </pivotArea>
    </format>
    <format dxfId="25">
      <pivotArea field="12" grandCol="1" axis="axisRow" fieldPosition="1">
        <references count="3">
          <reference field="0" count="1" selected="0">
            <x v="1"/>
          </reference>
          <reference field="1" count="1">
            <x v="14"/>
          </reference>
          <reference field="12" count="1" selected="0">
            <x v="10"/>
          </reference>
        </references>
      </pivotArea>
    </format>
    <format dxfId="24">
      <pivotArea dataOnly="0" labelOnly="1" outline="0" fieldPosition="0">
        <references count="3">
          <reference field="0" count="1" selected="0">
            <x v="1"/>
          </reference>
          <reference field="1" count="1">
            <x v="14"/>
          </reference>
          <reference field="12" count="1" selected="0">
            <x v="10"/>
          </reference>
        </references>
      </pivotArea>
    </format>
    <format dxfId="23">
      <pivotArea fieldPosition="0">
        <references count="3">
          <reference field="0" count="1" selected="0">
            <x v="1"/>
          </reference>
          <reference field="1" count="2">
            <x v="10"/>
            <x v="11"/>
          </reference>
          <reference field="12" count="1" selected="0">
            <x v="11"/>
          </reference>
        </references>
      </pivotArea>
    </format>
    <format dxfId="22">
      <pivotArea dataOnly="0" labelOnly="1" outline="0" fieldPosition="0">
        <references count="3">
          <reference field="0" count="1" selected="0">
            <x v="1"/>
          </reference>
          <reference field="1" count="2">
            <x v="10"/>
            <x v="11"/>
          </reference>
          <reference field="12" count="1" selected="0">
            <x v="11"/>
          </reference>
        </references>
      </pivotArea>
    </format>
    <format dxfId="21">
      <pivotArea field="12" grandCol="1" axis="axisRow" fieldPosition="1">
        <references count="3">
          <reference field="0" count="1" selected="0">
            <x v="1"/>
          </reference>
          <reference field="1" count="1">
            <x v="12"/>
          </reference>
          <reference field="12" count="1" selected="0">
            <x v="11"/>
          </reference>
        </references>
      </pivotArea>
    </format>
    <format dxfId="20">
      <pivotArea dataOnly="0" labelOnly="1" outline="0" fieldPosition="0">
        <references count="3">
          <reference field="0" count="1" selected="0">
            <x v="1"/>
          </reference>
          <reference field="1" count="1">
            <x v="12"/>
          </reference>
          <reference field="12" count="1" selected="0">
            <x v="11"/>
          </reference>
        </references>
      </pivotArea>
    </format>
    <format dxfId="19">
      <pivotArea fieldPosition="0">
        <references count="3">
          <reference field="0" count="1" selected="0">
            <x v="3"/>
          </reference>
          <reference field="1" count="1">
            <x v="27"/>
          </reference>
          <reference field="12" count="1" selected="0">
            <x v="4"/>
          </reference>
        </references>
      </pivotArea>
    </format>
    <format dxfId="18">
      <pivotArea dataOnly="0" labelOnly="1" outline="0" fieldPosition="0">
        <references count="3">
          <reference field="0" count="1" selected="0">
            <x v="3"/>
          </reference>
          <reference field="1" count="1">
            <x v="27"/>
          </reference>
          <reference field="12" count="1" selected="0">
            <x v="4"/>
          </reference>
        </references>
      </pivotArea>
    </format>
    <format dxfId="17">
      <pivotArea fieldPosition="0">
        <references count="3">
          <reference field="0" count="1" selected="0">
            <x v="3"/>
          </reference>
          <reference field="1" count="1">
            <x v="26"/>
          </reference>
          <reference field="12" count="1" selected="0">
            <x v="11"/>
          </reference>
        </references>
      </pivotArea>
    </format>
    <format dxfId="16">
      <pivotArea dataOnly="0" labelOnly="1" outline="0" fieldPosition="0">
        <references count="3">
          <reference field="0" count="1" selected="0">
            <x v="3"/>
          </reference>
          <reference field="1" count="1">
            <x v="26"/>
          </reference>
          <reference field="12" count="1" selected="0">
            <x v="11"/>
          </reference>
        </references>
      </pivotArea>
    </format>
    <format dxfId="15">
      <pivotArea fieldPosition="0">
        <references count="3">
          <reference field="0" count="1" selected="0">
            <x v="3"/>
          </reference>
          <reference field="1" count="3">
            <x v="31"/>
            <x v="32"/>
            <x v="33"/>
          </reference>
          <reference field="12" count="1" selected="0">
            <x v="11"/>
          </reference>
        </references>
      </pivotArea>
    </format>
    <format dxfId="14">
      <pivotArea dataOnly="0" labelOnly="1" outline="0" fieldPosition="0">
        <references count="3">
          <reference field="0" count="1" selected="0">
            <x v="3"/>
          </reference>
          <reference field="1" count="3">
            <x v="31"/>
            <x v="32"/>
            <x v="33"/>
          </reference>
          <reference field="12" count="1" selected="0">
            <x v="11"/>
          </reference>
        </references>
      </pivotArea>
    </format>
    <format dxfId="13">
      <pivotArea field="12" grandCol="1" axis="axisRow" fieldPosition="1">
        <references count="3">
          <reference field="0" count="1" selected="0">
            <x v="3"/>
          </reference>
          <reference field="1" count="1">
            <x v="29"/>
          </reference>
          <reference field="12" count="1" selected="0">
            <x v="8"/>
          </reference>
        </references>
      </pivotArea>
    </format>
    <format dxfId="12">
      <pivotArea dataOnly="0" labelOnly="1" outline="0" fieldPosition="0">
        <references count="3">
          <reference field="0" count="1" selected="0">
            <x v="3"/>
          </reference>
          <reference field="1" count="1">
            <x v="29"/>
          </reference>
          <reference field="12" count="1" selected="0">
            <x v="8"/>
          </reference>
        </references>
      </pivotArea>
    </format>
    <format dxfId="11">
      <pivotArea dataOnly="0" labelOnly="1" outline="0" fieldPosition="0">
        <references count="3">
          <reference field="0" count="1" selected="0">
            <x v="3"/>
          </reference>
          <reference field="1" count="1">
            <x v="28"/>
          </reference>
          <reference field="12" count="1" selected="0">
            <x v="10"/>
          </reference>
        </references>
      </pivotArea>
    </format>
    <format dxfId="10">
      <pivotArea field="12" grandCol="1" axis="axisRow" fieldPosition="1">
        <references count="3">
          <reference field="0" count="1" selected="0">
            <x v="3"/>
          </reference>
          <reference field="1" count="1">
            <x v="28"/>
          </reference>
          <reference field="12" count="1" selected="0">
            <x v="10"/>
          </reference>
        </references>
      </pivotArea>
    </format>
    <format dxfId="9">
      <pivotArea dataOnly="0" labelOnly="1" outline="0" fieldPosition="0">
        <references count="3">
          <reference field="0" count="1" selected="0">
            <x v="3"/>
          </reference>
          <reference field="1" count="1">
            <x v="30"/>
          </reference>
          <reference field="12" count="1" selected="0">
            <x v="11"/>
          </reference>
        </references>
      </pivotArea>
    </format>
    <format dxfId="8">
      <pivotArea field="12" grandCol="1" axis="axisRow" fieldPosition="1">
        <references count="3">
          <reference field="0" count="1" selected="0">
            <x v="3"/>
          </reference>
          <reference field="1" count="1">
            <x v="30"/>
          </reference>
          <reference field="12" count="1" selected="0">
            <x v="11"/>
          </reference>
        </references>
      </pivotArea>
    </format>
    <format dxfId="7">
      <pivotArea fieldPosition="0">
        <references count="3">
          <reference field="0" count="1" selected="0">
            <x v="4"/>
          </reference>
          <reference field="1" count="4">
            <x v="38"/>
            <x v="39"/>
            <x v="40"/>
            <x v="41"/>
          </reference>
          <reference field="12" count="1" selected="0">
            <x v="10"/>
          </reference>
        </references>
      </pivotArea>
    </format>
    <format dxfId="6">
      <pivotArea dataOnly="0" labelOnly="1" outline="0" fieldPosition="0">
        <references count="3">
          <reference field="0" count="1" selected="0">
            <x v="4"/>
          </reference>
          <reference field="1" count="4">
            <x v="38"/>
            <x v="39"/>
            <x v="40"/>
            <x v="41"/>
          </reference>
          <reference field="12" count="1" selected="0">
            <x v="10"/>
          </reference>
        </references>
      </pivotArea>
    </format>
    <format dxfId="5">
      <pivotArea fieldPosition="0">
        <references count="3">
          <reference field="0" count="1" selected="0">
            <x v="4"/>
          </reference>
          <reference field="1" count="1">
            <x v="34"/>
          </reference>
          <reference field="12" count="1" selected="0">
            <x v="11"/>
          </reference>
        </references>
      </pivotArea>
    </format>
    <format dxfId="4">
      <pivotArea dataOnly="0" labelOnly="1" outline="0" fieldPosition="0">
        <references count="3">
          <reference field="0" count="1" selected="0">
            <x v="4"/>
          </reference>
          <reference field="1" count="1">
            <x v="34"/>
          </reference>
          <reference field="12" count="1" selected="0">
            <x v="11"/>
          </reference>
        </references>
      </pivotArea>
    </format>
    <format dxfId="3">
      <pivotArea dataOnly="0" labelOnly="1" outline="0" fieldPosition="0">
        <references count="3">
          <reference field="0" count="1" selected="0">
            <x v="4"/>
          </reference>
          <reference field="1" count="3">
            <x v="35"/>
            <x v="36"/>
            <x v="37"/>
          </reference>
          <reference field="12" count="1" selected="0">
            <x v="11"/>
          </reference>
        </references>
      </pivotArea>
    </format>
    <format dxfId="2">
      <pivotArea field="12" grandCol="1" axis="axisRow" fieldPosition="1">
        <references count="3">
          <reference field="0" count="1" selected="0">
            <x v="4"/>
          </reference>
          <reference field="1" count="3">
            <x v="35"/>
            <x v="36"/>
            <x v="37"/>
          </reference>
          <reference field="12" count="1" selected="0">
            <x v="11"/>
          </reference>
        </references>
      </pivotArea>
    </format>
    <format dxfId="1">
      <pivotArea fieldPosition="0">
        <references count="4">
          <reference field="0" count="1" selected="0">
            <x v="5"/>
          </reference>
          <reference field="1" count="1">
            <x v="44"/>
          </reference>
          <reference field="12" count="1" selected="0">
            <x v="11"/>
          </reference>
          <reference field="28"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7EB7CC-1F97-4C9E-8915-7EF44C848346}" autoFormatId="16" applyNumberFormats="0" applyBorderFormats="0" applyFontFormats="0" applyPatternFormats="0" applyAlignmentFormats="0" applyWidthHeightFormats="0">
  <queryTableRefresh nextId="57" unboundColumnsRight="8">
    <queryTableFields count="33">
      <queryTableField id="36" name="Container Number" tableColumnId="14"/>
      <queryTableField id="1" name="crate no." tableColumnId="1"/>
      <queryTableField id="2" name="o-no ip" tableColumnId="2"/>
      <queryTableField id="3" name="pos" tableColumnId="3"/>
      <queryTableField id="4" name="glass code" tableColumnId="4"/>
      <queryTableField id="5" name="no" tableColumnId="5"/>
      <queryTableField id="6" name="height" tableColumnId="6"/>
      <queryTableField id="7" name="width" tableColumnId="7"/>
      <queryTableField id="8" name="height in." tableColumnId="8"/>
      <queryTableField id="9" name="width in." tableColumnId="9"/>
      <queryTableField id="10" name="weight (kg)" tableColumnId="10"/>
      <queryTableField id="11" name="qty" tableColumnId="11"/>
      <queryTableField id="12" name="crate typ" tableColumnId="12"/>
      <queryTableField id="13" name="crate dimensions" tableColumnId="13"/>
      <queryTableField id="32" name="glass weight (lb)" tableColumnId="27"/>
      <queryTableField id="44" name="Ship" tableColumnId="30"/>
      <queryTableField id="45" name="Port" tableColumnId="31"/>
      <queryTableField id="46" name="Aston" tableColumnId="32"/>
      <queryTableField id="23" name="Shipping Style" tableColumnId="22"/>
      <queryTableField id="25" name="Maximum_x000a_Glass-Lites per crate" tableColumnId="23"/>
      <queryTableField id="34" name="Crate Weight (lb)" tableColumnId="28"/>
      <queryTableField id="17" name="Weight_x000a_Crate + Glass_x000a_in LB" tableColumnId="17"/>
      <queryTableField id="18" name="Length _x000a_in ft" tableColumnId="18"/>
      <queryTableField id="19" name="Width _x000a_in ft" tableColumnId="19"/>
      <queryTableField id="20" name="Height _x000a_in ft" tableColumnId="20"/>
      <queryTableField id="29" dataBound="0" tableColumnId="25"/>
      <queryTableField id="38" dataBound="0" tableColumnId="15"/>
      <queryTableField id="39" dataBound="0" tableColumnId="16"/>
      <queryTableField id="40" dataBound="0" tableColumnId="21"/>
      <queryTableField id="53" dataBound="0" tableColumnId="24"/>
      <queryTableField id="54" dataBound="0" tableColumnId="26"/>
      <queryTableField id="55" dataBound="0" tableColumnId="29"/>
      <queryTableField id="56" dataBound="0"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33DAA32-7B45-4574-A25C-F03A40AA0AAC}" autoFormatId="16" applyNumberFormats="0" applyBorderFormats="0" applyFontFormats="0" applyPatternFormats="0" applyAlignmentFormats="0" applyWidthHeightFormats="0">
  <queryTableRefresh nextId="5" unboundColumnsRight="2">
    <queryTableFields count="4">
      <queryTableField id="1" name="Container Number" tableColumnId="1"/>
      <queryTableField id="2" name="crate no." tableColumnId="2"/>
      <queryTableField id="3" dataBound="0" tableColumnId="3"/>
      <queryTableField id="4" dataBound="0"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iner_Number" xr10:uid="{9DBD0B85-1719-44A3-BCB8-5D97BE2D9669}" sourceName="Container Number">
  <pivotTables>
    <pivotTable tabId="5" name="PivotTable4"/>
    <pivotTable tabId="5" name="PivotTable6"/>
  </pivotTables>
  <data>
    <tabular pivotCacheId="127377325">
      <items count="8">
        <i x="0"/>
        <i x="1"/>
        <i x="3"/>
        <i x="4"/>
        <i x="5"/>
        <i x="6" s="1"/>
        <i x="2"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iner Number" xr10:uid="{0D376AB8-249A-4D11-892D-F81404A95AD0}" cache="Slicer_Container_Number" caption="Container Number"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3186AD-797D-4127-BB6E-D7F8EFA35C4C}" name="Crates" displayName="Crates" ref="A1:S14" totalsRowShown="0" headerRowDxfId="84">
  <autoFilter ref="A1:S14" xr:uid="{483186AD-797D-4127-BB6E-D7F8EFA35C4C}"/>
  <tableColumns count="19">
    <tableColumn id="1" xr3:uid="{52E5D5C4-3CF4-4DAA-A938-3CD1F69B61EC}" name="Crate #"/>
    <tableColumn id="19" xr3:uid="{639756D9-08B5-4D20-9785-4F7DA4724A17}" name="Crate Type" dataDxfId="83">
      <calculatedColumnFormula>"Typ_"&amp;Crates[[#This Row],[Crate '#]]</calculatedColumnFormula>
    </tableColumn>
    <tableColumn id="2" xr3:uid="{7DF190F5-9AD0-4236-ABD0-BF3F6F2E1346}" name="Shipping Style"/>
    <tableColumn id="3" xr3:uid="{AEAB42C9-19E1-4454-9AA7-80D1F5B3C591}" name="Length _x000a_in mm"/>
    <tableColumn id="4" xr3:uid="{D358C6AD-84FB-4EC2-9A43-00D48019FD88}" name="Width _x000a_in mm"/>
    <tableColumn id="5" xr3:uid="{7AE01B53-B4A5-4104-BB77-2BCEDC909451}" name="Height _x000a_in mm"/>
    <tableColumn id="6" xr3:uid="{138BD504-A2E6-4D1F-88BC-26E0EE156303}" name="Tara weight _x000a_in KG"/>
    <tableColumn id="7" xr3:uid="{A9E7CD0F-422F-4E42-8722-F0E7909A4A88}" name="Maximum_x000a_Glass-Lites per crate"/>
    <tableColumn id="8" xr3:uid="{428E0A3F-3BC9-4640-AA82-D393DC5C87F9}" name="Maximum_x000a_Glass weight_x000a_in KG"/>
    <tableColumn id="9" xr3:uid="{B21B4E8C-B128-4DBB-884E-D8D077430EC3}" name="Weight_x000a_Crate + Glass_x000a_in KG" dataDxfId="82"/>
    <tableColumn id="10" xr3:uid="{CB75551C-5A2D-4276-9D28-3A2F6FB988DB}" name="Length _x000a_in inches" dataDxfId="81">
      <calculatedColumnFormula>D2*0.03937008</calculatedColumnFormula>
    </tableColumn>
    <tableColumn id="11" xr3:uid="{538E1AFD-EDC0-43CC-9C05-4298E30434CF}" name="Width _x000a_in inches" dataDxfId="80">
      <calculatedColumnFormula>E2*0.03937008</calculatedColumnFormula>
    </tableColumn>
    <tableColumn id="12" xr3:uid="{5A1FA04D-0421-4A91-9EFC-3691D17C73DC}" name="Height _x000a_in inches" dataDxfId="79">
      <calculatedColumnFormula>F2*0.03937008</calculatedColumnFormula>
    </tableColumn>
    <tableColumn id="13" xr3:uid="{253469C8-B6E5-4082-AB92-B12311496772}" name="Crate Weight (lb)" dataDxfId="78">
      <calculatedColumnFormula>G2*2.20462262</calculatedColumnFormula>
    </tableColumn>
    <tableColumn id="14" xr3:uid="{DF8E4ED0-3E86-4604-BB75-EB4A849706B0}" name="Maximum Glass weight in LB" dataDxfId="77">
      <calculatedColumnFormula>I2*2.20462262</calculatedColumnFormula>
    </tableColumn>
    <tableColumn id="15" xr3:uid="{175EDD74-0118-4024-9C3C-755695D86D61}" name="Weight_x000a_Crate + Glass_x000a_in LB" dataDxfId="76">
      <calculatedColumnFormula>J2*2.20462262</calculatedColumnFormula>
    </tableColumn>
    <tableColumn id="16" xr3:uid="{BA11F656-99C0-4D91-82D1-18375021C7A4}" name="Length _x000a_in ft" dataDxfId="75">
      <calculatedColumnFormula>K2/12</calculatedColumnFormula>
    </tableColumn>
    <tableColumn id="17" xr3:uid="{1A5A2F36-79A6-41BF-AFBE-26C4E9106E6C}" name="Width _x000a_in ft" dataDxfId="74">
      <calculatedColumnFormula>L2/12</calculatedColumnFormula>
    </tableColumn>
    <tableColumn id="18" xr3:uid="{F2008C0E-8976-41B1-9E77-0BF001430B34}" name="Height _x000a_in ft" dataDxfId="73">
      <calculatedColumnFormula>M2/12</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B26B89-1C2C-46F7-81B8-266E41D522D7}" name="Dates" displayName="Dates" ref="A1:E9" totalsRowShown="0">
  <autoFilter ref="A1:E9" xr:uid="{08B26B89-1C2C-46F7-81B8-266E41D522D7}"/>
  <tableColumns count="5">
    <tableColumn id="1" xr3:uid="{AA638F3A-F07A-46B9-9CA8-32B85F244EA0}" name="Container Number"/>
    <tableColumn id="2" xr3:uid="{216B9A0B-175A-4BA9-9A0B-B28ABD712ABF}" name="Ship" dataDxfId="72"/>
    <tableColumn id="3" xr3:uid="{40566514-0A79-4F75-8294-414010D00BDA}" name="Port" dataDxfId="71"/>
    <tableColumn id="4" xr3:uid="{DCA44CB3-1D86-42B3-8357-E066C991007E}" name="Aston" dataDxfId="70"/>
    <tableColumn id="5" xr3:uid="{24E3BF91-8D51-4177-B46B-70FE48CE879D}" name="Unloaded?" dataDxfId="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1691E-9FA9-4E50-BFF2-64DFC825D7BE}" name="Interpane" displayName="Interpane" ref="A1:O498" totalsRowShown="0">
  <autoFilter ref="A1:O498" xr:uid="{2A61691E-9FA9-4E50-BFF2-64DFC825D7BE}"/>
  <tableColumns count="15">
    <tableColumn id="14" xr3:uid="{EF862EEC-E116-41D2-B142-4A35EE7F5F78}" name="Container Number" dataDxfId="69"/>
    <tableColumn id="1" xr3:uid="{F5B53464-41FF-4846-8FD8-C9C04F0F15E6}" name="crate no."/>
    <tableColumn id="2" xr3:uid="{4CE22508-B532-46AA-B1B9-333D38CC1572}" name="o-no ip"/>
    <tableColumn id="3" xr3:uid="{F29852E7-F067-4568-A160-93CE5D16966F}" name="pos"/>
    <tableColumn id="4" xr3:uid="{519E5EC7-DB4F-41C6-A65A-A2D0A1151BBB}" name="glass code"/>
    <tableColumn id="5" xr3:uid="{0CFB6E1D-FABA-484E-B5AA-0BE8A26D6876}" name="no"/>
    <tableColumn id="6" xr3:uid="{3D7D03D3-A644-4BF6-850F-AB584BD1CC69}" name="height"/>
    <tableColumn id="7" xr3:uid="{0C15CE24-A133-47BF-83BF-565DDC76942E}" name="width"/>
    <tableColumn id="8" xr3:uid="{6ED95CDD-776D-4737-9D3D-E8C542C1F33C}" name="height in."/>
    <tableColumn id="9" xr3:uid="{955E97D1-A7BB-4CF7-8449-367CE1EFA372}" name="width in."/>
    <tableColumn id="10" xr3:uid="{40B679BF-4FBE-4FFD-8B6A-FF50C81A19DA}" name="weight (kg)"/>
    <tableColumn id="11" xr3:uid="{0775179E-8697-47D0-B9F6-A9DF4E88E84B}" name="qty"/>
    <tableColumn id="12" xr3:uid="{8E55871B-AEBF-41D5-8A8C-0F688BBB633B}" name="crate typ"/>
    <tableColumn id="13" xr3:uid="{318696B7-6659-4EF6-982C-1E13E2C266DC}" name="crate dimensions"/>
    <tableColumn id="22" xr3:uid="{E5C5CF6D-3878-444D-B4BF-B97D7212A41F}" name="glass weight (lb)" dataDxfId="68">
      <calculatedColumnFormula>Interpane[[#This Row],[weight (kg)]]*2.20462262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A7A0B9-D212-4242-929C-FBE8B7AABF15}" name="Crate_BOMs" displayName="Crate_BOMs" ref="A1:AG498" tableType="queryTable" totalsRowShown="0">
  <autoFilter ref="A1:AG498" xr:uid="{51A7A0B9-D212-4242-929C-FBE8B7AABF15}"/>
  <tableColumns count="33">
    <tableColumn id="14" xr3:uid="{7DF78137-4701-4ADC-BC2C-D1077DFE1123}" uniqueName="14" name="Container Number" queryTableFieldId="36"/>
    <tableColumn id="1" xr3:uid="{2575CE38-47BA-46E7-A97D-DBA67ED1E18B}" uniqueName="1" name="crate no." queryTableFieldId="1"/>
    <tableColumn id="2" xr3:uid="{2154FAA7-2B9B-43E2-8C20-2C4DA1C2D30D}" uniqueName="2" name="o-no ip" queryTableFieldId="2"/>
    <tableColumn id="3" xr3:uid="{41C61D36-45FE-46BF-BF95-F2C8EE9DE50B}" uniqueName="3" name="pos" queryTableFieldId="3"/>
    <tableColumn id="4" xr3:uid="{6EF23E31-B1E1-40FD-A3A0-79E6895B9561}" uniqueName="4" name="glass code" queryTableFieldId="4" dataDxfId="67"/>
    <tableColumn id="5" xr3:uid="{B3C3EF3E-208B-4EC4-8165-3DB8A13A44A1}" uniqueName="5" name="no" queryTableFieldId="5" dataDxfId="66"/>
    <tableColumn id="6" xr3:uid="{DA35EB5D-C93F-4C9A-A78B-CE8F9A1C2222}" uniqueName="6" name="height" queryTableFieldId="6"/>
    <tableColumn id="7" xr3:uid="{F9793D56-B636-46AB-9977-777A127A09D2}" uniqueName="7" name="width" queryTableFieldId="7"/>
    <tableColumn id="8" xr3:uid="{BBE8EA53-75EC-4661-BFB5-D2E66E2047DC}" uniqueName="8" name="height in." queryTableFieldId="8"/>
    <tableColumn id="9" xr3:uid="{3752090B-7929-49B4-8AF8-CAA7D76D01FA}" uniqueName="9" name="width in." queryTableFieldId="9"/>
    <tableColumn id="10" xr3:uid="{2DDCF134-6B49-4B35-A6A2-75D91592E9FB}" uniqueName="10" name="weight (kg)" queryTableFieldId="10"/>
    <tableColumn id="11" xr3:uid="{60223592-77B9-4860-B3C4-16CD920C696E}" uniqueName="11" name="qty" queryTableFieldId="11"/>
    <tableColumn id="12" xr3:uid="{D4D31D25-EF3C-430C-B349-AE5E2B3A72E3}" uniqueName="12" name="crate typ" queryTableFieldId="12" dataDxfId="65"/>
    <tableColumn id="13" xr3:uid="{57A04BFC-9440-4E6B-93D7-66E63777570B}" uniqueName="13" name="crate dimensions" queryTableFieldId="13"/>
    <tableColumn id="27" xr3:uid="{FA4A6828-C901-4EC3-94D8-8FEBBF51DCF6}" uniqueName="27" name="glass weight (lb)" queryTableFieldId="32" dataDxfId="64"/>
    <tableColumn id="30" xr3:uid="{92E53649-FE9E-438D-A372-8B8A0640DFB9}" uniqueName="30" name="Ship" queryTableFieldId="44" dataDxfId="63"/>
    <tableColumn id="31" xr3:uid="{EA46665D-7A9A-4DEC-B970-E7AC6E2A21E7}" uniqueName="31" name="Port" queryTableFieldId="45" dataDxfId="62"/>
    <tableColumn id="32" xr3:uid="{DCECB5CA-A98A-4EAA-9C0D-11C89344037D}" uniqueName="32" name="Aston" queryTableFieldId="46" dataDxfId="61"/>
    <tableColumn id="22" xr3:uid="{28D796AA-1E14-417E-A6DA-3114249D94B1}" uniqueName="22" name="Shipping Style" queryTableFieldId="23"/>
    <tableColumn id="23" xr3:uid="{FE1B5771-D1C0-457E-A787-D985264BCDB7}" uniqueName="23" name="Maximum_x000a_Glass-Lites per crate" queryTableFieldId="25"/>
    <tableColumn id="28" xr3:uid="{22C52590-373C-41AD-A453-FF3F799EFDDD}" uniqueName="28" name="Crate Weight (lb)" queryTableFieldId="34" dataDxfId="60"/>
    <tableColumn id="17" xr3:uid="{20DF5D85-9FD2-4B9D-B1BF-E3CE21D06427}" uniqueName="17" name="Weight_x000a_Crate + Glass_x000a_in LB" queryTableFieldId="17" dataDxfId="59"/>
    <tableColumn id="18" xr3:uid="{B3BC7010-6220-48BF-8314-D15C08AEF6EA}" uniqueName="18" name="Length _x000a_in ft" queryTableFieldId="18" dataDxfId="58"/>
    <tableColumn id="19" xr3:uid="{7980C4FA-0DF3-4F87-A2C8-B176B1C851CB}" uniqueName="19" name="Width _x000a_in ft" queryTableFieldId="19" dataDxfId="57"/>
    <tableColumn id="20" xr3:uid="{5A0675C2-93F7-4E6C-8CE6-1CC3F2946F86}" uniqueName="20" name="Height _x000a_in ft" queryTableFieldId="20" dataDxfId="56"/>
    <tableColumn id="25" xr3:uid="{5686AA79-D858-4087-8E32-ACA4ED11CDED}" uniqueName="25" name="PIECE WEIGHT WITH CRATE" queryTableFieldId="29" dataDxfId="55">
      <calculatedColumnFormula>Crate_BOMs[[#This Row],[glass weight (lb)]]+Crate_BOMs[[#This Row],[Crate Weight (lb)]]/COUNTIF(Crate_BOMs[crate no.],Crate_BOMs[[#This Row],[crate no.]])</calculatedColumnFormula>
    </tableColumn>
    <tableColumn id="15" xr3:uid="{654A73DE-8970-4806-AD31-1A3AB88B7F66}" uniqueName="15" name="PO Sublot-GL" queryTableFieldId="38" dataDxfId="54">
      <calculatedColumnFormula>IFERROR(MID(Crate_BOMs[[#This Row],[no]],FIND("ECN",Crate_BOMs[[#This Row],[no]]),200),MID(Crate_BOMs[[#This Row],[no]],39,200))</calculatedColumnFormula>
    </tableColumn>
    <tableColumn id="16" xr3:uid="{6A1EBC7E-615C-4511-83BD-B359039E611C}" uniqueName="16" name="Glass Type" queryTableFieldId="39" dataDxfId="53">
      <calculatedColumnFormula>SUBSTITUTE(IF(RIGHT(Crate_BOMs[[#This Row],[PO Sublot-GL]],6)="curved",RIGHT(Crate_BOMs[[#This Row],[PO Sublot-GL]],12),RIGHT(Crate_BOMs[[#This Row],[PO Sublot-GL]],5))," ","")</calculatedColumnFormula>
    </tableColumn>
    <tableColumn id="21" xr3:uid="{D5A2772E-3BEB-44E7-BC86-360C9E7CEC24}" uniqueName="21" name="PO Sublot" queryTableFieldId="40" dataDxfId="52">
      <calculatedColumnFormula>SUBSTITUTE(LEFT(Crate_BOMs[[#This Row],[PO Sublot-GL]],LEN(Crate_BOMs[[#This Row],[PO Sublot-GL]])-LEN(Crate_BOMs[[#This Row],[Glass Type]]))," ","")</calculatedColumnFormula>
    </tableColumn>
    <tableColumn id="24" xr3:uid="{ABE954A2-FF6F-4C2D-987A-BAA16AFBB935}" uniqueName="24" name="PO" queryTableFieldId="53" dataDxfId="51">
      <calculatedColumnFormula>LEFT(Crate_BOMs[[#This Row],[no]],FIND(" ",Crate_BOMs[[#This Row],[no]],5)-1)</calculatedColumnFormula>
    </tableColumn>
    <tableColumn id="26" xr3:uid="{63AB68B8-214C-4583-AD08-BFE724C177D2}" uniqueName="26" name="# POs in Crate" queryTableFieldId="54" dataDxfId="50">
      <calculatedColumnFormula array="1">COUNTA(_xlfn.UNIQUE(_xlfn._xlws.FILTER(Crate_BOMs[PO],Crate_BOMs[crate no.]=Crate_BOMs[[#This Row],[crate no.]])))</calculatedColumnFormula>
    </tableColumn>
    <tableColumn id="29" xr3:uid="{05F7B8FC-5DFC-4026-9BD0-A628FB95B73C}" uniqueName="29" name="UPDATED Sublot" queryTableFieldId="55" dataDxfId="49">
      <calculatedColumnFormula>IF(Crate_BOMs[[#This Row],['# POs in Crate]]=1,"",IF(VLOOKUP(Crate_BOMs[[#This Row],[crate no.]],Crates_[[crate no.]:[New Sublot]],3,FALSE)="","",VLOOKUP(Crate_BOMs[[#This Row],[crate no.]],Crates_[[crate no.]:[New Sublot]],3,FALSE)))</calculatedColumnFormula>
    </tableColumn>
    <tableColumn id="33" xr3:uid="{74BBA2C2-08D1-42F6-8B8B-AB9D2E90E7DA}" uniqueName="33" name="Single Column Sublot" queryTableFieldId="56" dataDxfId="48">
      <calculatedColumnFormula>IF(Crate_BOMs[[#This Row],['# POs in Crate]]=1,Crate_BOMs[[#This Row],[PO Sublot]],IF(Crate_BOMs[[#This Row],[UPDATED Sublot]]="","",Crate_BOMs[[#This Row],[UPDATED Sublot]]))</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9C082-19F7-4E87-9358-B5788A08C18D}" name="Crates_" displayName="Crates_" ref="AI1:AL70" tableType="queryTable" totalsRowShown="0">
  <autoFilter ref="AI1:AL70" xr:uid="{0D49C082-19F7-4E87-9358-B5788A08C18D}"/>
  <tableColumns count="4">
    <tableColumn id="1" xr3:uid="{3967D8AA-C55C-4E2B-B287-8E16AB181199}" uniqueName="1" name="Container Number" queryTableFieldId="1"/>
    <tableColumn id="2" xr3:uid="{FA78D8AE-A8BA-4DAF-B1AC-F5BDBA38473C}" uniqueName="2" name="crate no." queryTableFieldId="2"/>
    <tableColumn id="3" xr3:uid="{CCBE772F-4C43-4BCB-968E-9E5D4A8D04AA}" uniqueName="3" name="PO Sublot" queryTableFieldId="3" dataDxfId="47">
      <calculatedColumnFormula array="1">IF(INDEX(Crate_BOMs['# POs in Crate],MATCH(Crates_[[#This Row],[crate no.]],Crate_BOMs[crate no.],0),)=1,INDEX(Crate_BOMs[PO Sublot],MATCH(Crates_[[#This Row],[crate no.]],Crate_BOMs[crate no.],0),),"")</calculatedColumnFormula>
    </tableColumn>
    <tableColumn id="4" xr3:uid="{1F27079A-5A59-4967-A0DD-1176308A2EFA}" uniqueName="4" name="New Sublot" queryTableFieldId="4" dataDxfId="46">
      <calculatedColumnFormula>IFERROR(VLOOKUP(Crates_[[#This Row],[crate no.]],AN:AO,2,FALSE),"")</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7" Type="http://schemas.microsoft.com/office/2007/relationships/slicer" Target="../slicers/slicer1.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1.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4DC3-9C59-4825-8A41-41FE948C5886}">
  <dimension ref="A1:S14"/>
  <sheetViews>
    <sheetView workbookViewId="0">
      <selection activeCell="C2" sqref="C2:C8"/>
    </sheetView>
  </sheetViews>
  <sheetFormatPr defaultRowHeight="15" x14ac:dyDescent="0.25"/>
  <cols>
    <col min="1" max="2" width="9.5703125" customWidth="1"/>
    <col min="3" max="3" width="22.140625" bestFit="1" customWidth="1"/>
    <col min="4" max="4" width="13.7109375" bestFit="1" customWidth="1"/>
    <col min="5" max="5" width="13.140625" bestFit="1" customWidth="1"/>
    <col min="6" max="6" width="13.5703125" bestFit="1" customWidth="1"/>
    <col min="7" max="7" width="17.28515625" bestFit="1" customWidth="1"/>
    <col min="8" max="8" width="29" bestFit="1" customWidth="1"/>
    <col min="9" max="9" width="27.7109375" bestFit="1" customWidth="1"/>
    <col min="10" max="10" width="25.140625" bestFit="1" customWidth="1"/>
    <col min="11" max="11" width="16.140625" style="2" bestFit="1" customWidth="1"/>
    <col min="12" max="12" width="15.5703125" style="2" bestFit="1" customWidth="1"/>
    <col min="13" max="13" width="16" style="2" bestFit="1" customWidth="1"/>
    <col min="14" max="14" width="16.7109375" style="2" bestFit="1" customWidth="1"/>
    <col min="15" max="15" width="28.42578125" style="2" customWidth="1"/>
    <col min="16" max="16" width="24.7109375" style="2" bestFit="1" customWidth="1"/>
    <col min="17" max="17" width="11.28515625" style="2" bestFit="1" customWidth="1"/>
    <col min="18" max="18" width="10.7109375" style="2" bestFit="1" customWidth="1"/>
    <col min="19" max="19" width="11.140625" style="2" bestFit="1" customWidth="1"/>
  </cols>
  <sheetData>
    <row r="1" spans="1:19" x14ac:dyDescent="0.25">
      <c r="A1" t="s">
        <v>19</v>
      </c>
      <c r="B1" t="s">
        <v>34</v>
      </c>
      <c r="C1" t="s">
        <v>20</v>
      </c>
      <c r="D1" t="s">
        <v>15</v>
      </c>
      <c r="E1" t="s">
        <v>16</v>
      </c>
      <c r="F1" t="s">
        <v>17</v>
      </c>
      <c r="G1" t="s">
        <v>18</v>
      </c>
      <c r="H1" t="s">
        <v>26</v>
      </c>
      <c r="I1" t="s">
        <v>27</v>
      </c>
      <c r="J1" s="7" t="s">
        <v>28</v>
      </c>
      <c r="K1" s="8" t="s">
        <v>23</v>
      </c>
      <c r="L1" s="8" t="s">
        <v>24</v>
      </c>
      <c r="M1" s="8" t="s">
        <v>25</v>
      </c>
      <c r="N1" s="8" t="s">
        <v>38</v>
      </c>
      <c r="O1" s="8" t="s">
        <v>33</v>
      </c>
      <c r="P1" s="8" t="s">
        <v>29</v>
      </c>
      <c r="Q1" s="8" t="s">
        <v>30</v>
      </c>
      <c r="R1" s="8" t="s">
        <v>31</v>
      </c>
      <c r="S1" s="8" t="s">
        <v>32</v>
      </c>
    </row>
    <row r="2" spans="1:19" x14ac:dyDescent="0.25">
      <c r="A2" s="5">
        <v>1</v>
      </c>
      <c r="B2" s="5" t="str">
        <f>"Typ_"&amp;Crates[[#This Row],[Crate '#]]</f>
        <v>Typ_1</v>
      </c>
      <c r="C2" s="5" t="s">
        <v>21</v>
      </c>
      <c r="D2">
        <v>4160</v>
      </c>
      <c r="E2">
        <v>334</v>
      </c>
      <c r="F2">
        <v>2420</v>
      </c>
      <c r="G2">
        <v>255</v>
      </c>
      <c r="H2">
        <v>4</v>
      </c>
      <c r="I2">
        <v>2745</v>
      </c>
      <c r="J2" s="5">
        <v>3000</v>
      </c>
      <c r="K2" s="9">
        <f t="shared" ref="K2:M14" si="0">D2*0.03937008</f>
        <v>163.7795328</v>
      </c>
      <c r="L2" s="9">
        <f t="shared" si="0"/>
        <v>13.149606720000001</v>
      </c>
      <c r="M2" s="9">
        <f t="shared" si="0"/>
        <v>95.275593600000008</v>
      </c>
      <c r="N2" s="9">
        <f t="shared" ref="N2:N14" si="1">G2*2.20462262</f>
        <v>562.17876809999996</v>
      </c>
      <c r="O2" s="9">
        <f t="shared" ref="O2:O14" si="2">I2*2.20462262</f>
        <v>6051.6890918999998</v>
      </c>
      <c r="P2" s="9">
        <f t="shared" ref="P2:P14" si="3">J2*2.20462262</f>
        <v>6613.8678599999994</v>
      </c>
      <c r="Q2" s="10">
        <f t="shared" ref="Q2:S14" si="4">K2/12</f>
        <v>13.648294399999999</v>
      </c>
      <c r="R2" s="10">
        <f t="shared" si="4"/>
        <v>1.09580056</v>
      </c>
      <c r="S2" s="10">
        <f t="shared" si="4"/>
        <v>7.9396328000000009</v>
      </c>
    </row>
    <row r="3" spans="1:19" x14ac:dyDescent="0.25">
      <c r="A3" s="5">
        <v>2</v>
      </c>
      <c r="B3" s="5" t="str">
        <f>"Typ_"&amp;Crates[[#This Row],[Crate '#]]</f>
        <v>Typ_2</v>
      </c>
      <c r="C3" s="5" t="s">
        <v>21</v>
      </c>
      <c r="D3">
        <v>2920</v>
      </c>
      <c r="E3">
        <v>364</v>
      </c>
      <c r="F3">
        <v>2680</v>
      </c>
      <c r="G3">
        <v>215</v>
      </c>
      <c r="H3">
        <v>5</v>
      </c>
      <c r="I3">
        <v>2785</v>
      </c>
      <c r="J3" s="5">
        <v>3000</v>
      </c>
      <c r="K3" s="9">
        <f t="shared" si="0"/>
        <v>114.96063360000001</v>
      </c>
      <c r="L3" s="9">
        <f t="shared" si="0"/>
        <v>14.33070912</v>
      </c>
      <c r="M3" s="9">
        <f t="shared" si="0"/>
        <v>105.51181440000001</v>
      </c>
      <c r="N3" s="9">
        <f t="shared" si="1"/>
        <v>473.99386329999999</v>
      </c>
      <c r="O3" s="9">
        <f t="shared" si="2"/>
        <v>6139.8739966999992</v>
      </c>
      <c r="P3" s="9">
        <f t="shared" si="3"/>
        <v>6613.8678599999994</v>
      </c>
      <c r="Q3" s="10">
        <f t="shared" si="4"/>
        <v>9.5800528000000007</v>
      </c>
      <c r="R3" s="10">
        <f t="shared" si="4"/>
        <v>1.1942257599999999</v>
      </c>
      <c r="S3" s="10">
        <f t="shared" si="4"/>
        <v>8.7926511999999999</v>
      </c>
    </row>
    <row r="4" spans="1:19" x14ac:dyDescent="0.25">
      <c r="A4">
        <v>3</v>
      </c>
      <c r="B4" t="str">
        <f>"Typ_"&amp;Crates[[#This Row],[Crate '#]]</f>
        <v>Typ_3</v>
      </c>
      <c r="C4" t="s">
        <v>22</v>
      </c>
      <c r="D4">
        <v>2664</v>
      </c>
      <c r="E4">
        <v>756</v>
      </c>
      <c r="F4">
        <v>2234</v>
      </c>
      <c r="G4">
        <v>177</v>
      </c>
      <c r="H4">
        <v>11</v>
      </c>
      <c r="I4">
        <v>2823</v>
      </c>
      <c r="J4" s="5">
        <v>3000</v>
      </c>
      <c r="K4" s="9">
        <f t="shared" si="0"/>
        <v>104.88189312</v>
      </c>
      <c r="L4" s="9">
        <f t="shared" si="0"/>
        <v>29.763780480000001</v>
      </c>
      <c r="M4" s="9">
        <f t="shared" si="0"/>
        <v>87.952758720000006</v>
      </c>
      <c r="N4" s="9">
        <f t="shared" si="1"/>
        <v>390.21820373999998</v>
      </c>
      <c r="O4" s="9">
        <f t="shared" si="2"/>
        <v>6223.6496562599996</v>
      </c>
      <c r="P4" s="9">
        <f t="shared" si="3"/>
        <v>6613.8678599999994</v>
      </c>
      <c r="Q4" s="10">
        <f t="shared" si="4"/>
        <v>8.7401577600000007</v>
      </c>
      <c r="R4" s="10">
        <f t="shared" si="4"/>
        <v>2.4803150400000002</v>
      </c>
      <c r="S4" s="10">
        <f t="shared" si="4"/>
        <v>7.3293965600000002</v>
      </c>
    </row>
    <row r="5" spans="1:19" x14ac:dyDescent="0.25">
      <c r="A5">
        <v>4</v>
      </c>
      <c r="B5" t="str">
        <f>"Typ_"&amp;Crates[[#This Row],[Crate '#]]</f>
        <v>Typ_4</v>
      </c>
      <c r="C5" t="s">
        <v>22</v>
      </c>
      <c r="D5">
        <v>2764</v>
      </c>
      <c r="E5">
        <v>756</v>
      </c>
      <c r="F5">
        <v>1304</v>
      </c>
      <c r="G5">
        <v>147</v>
      </c>
      <c r="H5">
        <v>10</v>
      </c>
      <c r="I5">
        <v>2853</v>
      </c>
      <c r="J5" s="5">
        <v>3000</v>
      </c>
      <c r="K5" s="9">
        <f t="shared" si="0"/>
        <v>108.81890112000001</v>
      </c>
      <c r="L5" s="9">
        <f t="shared" si="0"/>
        <v>29.763780480000001</v>
      </c>
      <c r="M5" s="9">
        <f t="shared" si="0"/>
        <v>51.338584320000002</v>
      </c>
      <c r="N5" s="9">
        <f t="shared" si="1"/>
        <v>324.07952513999999</v>
      </c>
      <c r="O5" s="9">
        <f t="shared" si="2"/>
        <v>6289.7883348599998</v>
      </c>
      <c r="P5" s="9">
        <f t="shared" si="3"/>
        <v>6613.8678599999994</v>
      </c>
      <c r="Q5" s="10">
        <f t="shared" si="4"/>
        <v>9.0682417600000012</v>
      </c>
      <c r="R5" s="10">
        <f t="shared" si="4"/>
        <v>2.4803150400000002</v>
      </c>
      <c r="S5" s="10">
        <f t="shared" si="4"/>
        <v>4.2782153599999999</v>
      </c>
    </row>
    <row r="6" spans="1:19" x14ac:dyDescent="0.25">
      <c r="A6">
        <v>5</v>
      </c>
      <c r="B6" t="str">
        <f>"Typ_"&amp;Crates[[#This Row],[Crate '#]]</f>
        <v>Typ_5</v>
      </c>
      <c r="C6" t="s">
        <v>22</v>
      </c>
      <c r="D6">
        <v>2034</v>
      </c>
      <c r="E6">
        <v>756</v>
      </c>
      <c r="F6">
        <v>1304</v>
      </c>
      <c r="G6">
        <v>110</v>
      </c>
      <c r="H6">
        <v>10</v>
      </c>
      <c r="I6">
        <v>2890</v>
      </c>
      <c r="J6" s="5">
        <v>3000</v>
      </c>
      <c r="K6" s="9">
        <f t="shared" si="0"/>
        <v>80.078742720000008</v>
      </c>
      <c r="L6" s="9">
        <f t="shared" si="0"/>
        <v>29.763780480000001</v>
      </c>
      <c r="M6" s="9">
        <f t="shared" si="0"/>
        <v>51.338584320000002</v>
      </c>
      <c r="N6" s="9">
        <f t="shared" si="1"/>
        <v>242.50848819999999</v>
      </c>
      <c r="O6" s="9">
        <f t="shared" si="2"/>
        <v>6371.3593717999993</v>
      </c>
      <c r="P6" s="9">
        <f t="shared" si="3"/>
        <v>6613.8678599999994</v>
      </c>
      <c r="Q6" s="10">
        <f t="shared" si="4"/>
        <v>6.673228560000001</v>
      </c>
      <c r="R6" s="10">
        <f t="shared" si="4"/>
        <v>2.4803150400000002</v>
      </c>
      <c r="S6" s="10">
        <f t="shared" si="4"/>
        <v>4.2782153599999999</v>
      </c>
    </row>
    <row r="7" spans="1:19" x14ac:dyDescent="0.25">
      <c r="A7" s="5">
        <v>6</v>
      </c>
      <c r="B7" s="5" t="str">
        <f>"Typ_"&amp;Crates[[#This Row],[Crate '#]]</f>
        <v>Typ_6</v>
      </c>
      <c r="C7" s="5" t="s">
        <v>21</v>
      </c>
      <c r="D7">
        <v>3960</v>
      </c>
      <c r="E7">
        <v>334</v>
      </c>
      <c r="F7">
        <v>2680</v>
      </c>
      <c r="G7">
        <v>264</v>
      </c>
      <c r="H7">
        <v>4</v>
      </c>
      <c r="I7">
        <v>2736</v>
      </c>
      <c r="J7" s="5">
        <v>3000</v>
      </c>
      <c r="K7" s="9">
        <f t="shared" si="0"/>
        <v>155.90551680000002</v>
      </c>
      <c r="L7" s="9">
        <f t="shared" si="0"/>
        <v>13.149606720000001</v>
      </c>
      <c r="M7" s="9">
        <f t="shared" si="0"/>
        <v>105.51181440000001</v>
      </c>
      <c r="N7" s="9">
        <f t="shared" si="1"/>
        <v>582.02037167999993</v>
      </c>
      <c r="O7" s="9">
        <f t="shared" si="2"/>
        <v>6031.8474883199997</v>
      </c>
      <c r="P7" s="9">
        <f t="shared" si="3"/>
        <v>6613.8678599999994</v>
      </c>
      <c r="Q7" s="10">
        <f t="shared" si="4"/>
        <v>12.992126400000002</v>
      </c>
      <c r="R7" s="10">
        <f t="shared" si="4"/>
        <v>1.09580056</v>
      </c>
      <c r="S7" s="10">
        <f t="shared" si="4"/>
        <v>8.7926511999999999</v>
      </c>
    </row>
    <row r="8" spans="1:19" x14ac:dyDescent="0.25">
      <c r="A8" s="5">
        <v>7</v>
      </c>
      <c r="B8" s="5" t="str">
        <f>"Typ_"&amp;Crates[[#This Row],[Crate '#]]</f>
        <v>Typ_7</v>
      </c>
      <c r="C8" s="5" t="s">
        <v>21</v>
      </c>
      <c r="D8">
        <v>2760</v>
      </c>
      <c r="E8">
        <v>460</v>
      </c>
      <c r="F8">
        <v>2360</v>
      </c>
      <c r="G8">
        <v>214</v>
      </c>
      <c r="H8">
        <v>7</v>
      </c>
      <c r="I8">
        <v>2786</v>
      </c>
      <c r="J8" s="5">
        <v>3000</v>
      </c>
      <c r="K8" s="9">
        <f t="shared" si="0"/>
        <v>108.6614208</v>
      </c>
      <c r="L8" s="9">
        <f t="shared" si="0"/>
        <v>18.110236799999999</v>
      </c>
      <c r="M8" s="9">
        <f t="shared" si="0"/>
        <v>92.913388800000007</v>
      </c>
      <c r="N8" s="9">
        <f t="shared" si="1"/>
        <v>471.78924067999998</v>
      </c>
      <c r="O8" s="9">
        <f t="shared" si="2"/>
        <v>6142.0786193199992</v>
      </c>
      <c r="P8" s="9">
        <f t="shared" si="3"/>
        <v>6613.8678599999994</v>
      </c>
      <c r="Q8" s="10">
        <f t="shared" si="4"/>
        <v>9.0551183999999996</v>
      </c>
      <c r="R8" s="10">
        <f t="shared" si="4"/>
        <v>1.5091863999999999</v>
      </c>
      <c r="S8" s="10">
        <f t="shared" si="4"/>
        <v>7.7427824000000003</v>
      </c>
    </row>
    <row r="9" spans="1:19" x14ac:dyDescent="0.25">
      <c r="A9" s="5">
        <v>8</v>
      </c>
      <c r="B9" s="5" t="str">
        <f>"Typ_"&amp;Crates[[#This Row],[Crate '#]]</f>
        <v>Typ_8</v>
      </c>
      <c r="C9" s="5" t="s">
        <v>21</v>
      </c>
      <c r="D9">
        <v>3160</v>
      </c>
      <c r="E9">
        <v>370</v>
      </c>
      <c r="F9">
        <v>2680</v>
      </c>
      <c r="G9">
        <v>227</v>
      </c>
      <c r="H9">
        <v>5</v>
      </c>
      <c r="I9">
        <v>2773</v>
      </c>
      <c r="J9" s="5">
        <v>3000</v>
      </c>
      <c r="K9" s="9">
        <f t="shared" si="0"/>
        <v>124.40945280000001</v>
      </c>
      <c r="L9" s="9">
        <f t="shared" si="0"/>
        <v>14.5669296</v>
      </c>
      <c r="M9" s="9">
        <f t="shared" si="0"/>
        <v>105.51181440000001</v>
      </c>
      <c r="N9" s="9">
        <f t="shared" si="1"/>
        <v>500.44933473999998</v>
      </c>
      <c r="O9" s="9">
        <f t="shared" si="2"/>
        <v>6113.41852526</v>
      </c>
      <c r="P9" s="9">
        <f t="shared" si="3"/>
        <v>6613.8678599999994</v>
      </c>
      <c r="Q9" s="10">
        <f t="shared" si="4"/>
        <v>10.367454400000002</v>
      </c>
      <c r="R9" s="10">
        <f t="shared" si="4"/>
        <v>1.2139108000000001</v>
      </c>
      <c r="S9" s="10">
        <f t="shared" si="4"/>
        <v>8.7926511999999999</v>
      </c>
    </row>
    <row r="10" spans="1:19" x14ac:dyDescent="0.25">
      <c r="A10">
        <v>9</v>
      </c>
      <c r="B10" t="str">
        <f>"Typ_"&amp;Crates[[#This Row],[Crate '#]]</f>
        <v>Typ_9</v>
      </c>
      <c r="C10" t="s">
        <v>22</v>
      </c>
      <c r="D10">
        <v>3910</v>
      </c>
      <c r="E10">
        <v>760</v>
      </c>
      <c r="F10">
        <v>1510</v>
      </c>
      <c r="G10">
        <v>212</v>
      </c>
      <c r="H10">
        <v>10</v>
      </c>
      <c r="I10">
        <v>2788</v>
      </c>
      <c r="J10" s="5">
        <v>3000</v>
      </c>
      <c r="K10" s="9">
        <f t="shared" si="0"/>
        <v>153.93701280000002</v>
      </c>
      <c r="L10" s="9">
        <f t="shared" si="0"/>
        <v>29.921260800000002</v>
      </c>
      <c r="M10" s="9">
        <f t="shared" si="0"/>
        <v>59.4488208</v>
      </c>
      <c r="N10" s="9">
        <f t="shared" si="1"/>
        <v>467.37999543999996</v>
      </c>
      <c r="O10" s="9">
        <f t="shared" si="2"/>
        <v>6146.4878645599993</v>
      </c>
      <c r="P10" s="9">
        <f t="shared" si="3"/>
        <v>6613.8678599999994</v>
      </c>
      <c r="Q10" s="10">
        <f t="shared" si="4"/>
        <v>12.828084400000002</v>
      </c>
      <c r="R10" s="10">
        <f t="shared" si="4"/>
        <v>2.4934384000000001</v>
      </c>
      <c r="S10" s="10">
        <f t="shared" si="4"/>
        <v>4.9540683999999997</v>
      </c>
    </row>
    <row r="11" spans="1:19" x14ac:dyDescent="0.25">
      <c r="A11">
        <v>10</v>
      </c>
      <c r="B11" t="str">
        <f>"Typ_"&amp;Crates[[#This Row],[Crate '#]]</f>
        <v>Typ_10</v>
      </c>
      <c r="C11" t="s">
        <v>22</v>
      </c>
      <c r="D11">
        <v>3110</v>
      </c>
      <c r="E11">
        <v>760</v>
      </c>
      <c r="F11">
        <v>2104</v>
      </c>
      <c r="G11">
        <v>195</v>
      </c>
      <c r="H11">
        <v>10</v>
      </c>
      <c r="I11">
        <v>2805</v>
      </c>
      <c r="J11" s="5">
        <v>3000</v>
      </c>
      <c r="K11" s="9">
        <f t="shared" si="0"/>
        <v>122.4409488</v>
      </c>
      <c r="L11" s="9">
        <f t="shared" si="0"/>
        <v>29.921260800000002</v>
      </c>
      <c r="M11" s="9">
        <f t="shared" si="0"/>
        <v>82.834648319999999</v>
      </c>
      <c r="N11" s="9">
        <f t="shared" si="1"/>
        <v>429.90141089999997</v>
      </c>
      <c r="O11" s="9">
        <f t="shared" si="2"/>
        <v>6183.9664490999994</v>
      </c>
      <c r="P11" s="9">
        <f t="shared" si="3"/>
        <v>6613.8678599999994</v>
      </c>
      <c r="Q11" s="10">
        <f t="shared" si="4"/>
        <v>10.203412399999999</v>
      </c>
      <c r="R11" s="10">
        <f t="shared" si="4"/>
        <v>2.4934384000000001</v>
      </c>
      <c r="S11" s="10">
        <f t="shared" si="4"/>
        <v>6.9028873600000002</v>
      </c>
    </row>
    <row r="12" spans="1:19" x14ac:dyDescent="0.25">
      <c r="A12">
        <v>11</v>
      </c>
      <c r="B12" t="str">
        <f>"Typ_"&amp;Crates[[#This Row],[Crate '#]]</f>
        <v>Typ_11</v>
      </c>
      <c r="C12" t="s">
        <v>22</v>
      </c>
      <c r="D12">
        <v>2730</v>
      </c>
      <c r="E12">
        <v>760</v>
      </c>
      <c r="F12">
        <v>2344</v>
      </c>
      <c r="G12">
        <v>192</v>
      </c>
      <c r="H12">
        <v>10</v>
      </c>
      <c r="I12">
        <v>2808</v>
      </c>
      <c r="J12" s="5">
        <v>3000</v>
      </c>
      <c r="K12" s="9">
        <f t="shared" si="0"/>
        <v>107.4803184</v>
      </c>
      <c r="L12" s="9">
        <f t="shared" si="0"/>
        <v>29.921260800000002</v>
      </c>
      <c r="M12" s="9">
        <f t="shared" si="0"/>
        <v>92.283467520000002</v>
      </c>
      <c r="N12" s="9">
        <f t="shared" si="1"/>
        <v>423.28754303999995</v>
      </c>
      <c r="O12" s="9">
        <f t="shared" si="2"/>
        <v>6190.5803169599994</v>
      </c>
      <c r="P12" s="9">
        <f t="shared" si="3"/>
        <v>6613.8678599999994</v>
      </c>
      <c r="Q12" s="10">
        <f t="shared" si="4"/>
        <v>8.9566932000000001</v>
      </c>
      <c r="R12" s="10">
        <f t="shared" si="4"/>
        <v>2.4934384000000001</v>
      </c>
      <c r="S12" s="10">
        <f t="shared" si="4"/>
        <v>7.6902889600000002</v>
      </c>
    </row>
    <row r="13" spans="1:19" x14ac:dyDescent="0.25">
      <c r="A13">
        <v>12</v>
      </c>
      <c r="B13" t="str">
        <f>"Typ_"&amp;Crates[[#This Row],[Crate '#]]</f>
        <v>Typ_12</v>
      </c>
      <c r="C13" t="s">
        <v>22</v>
      </c>
      <c r="D13">
        <v>2410</v>
      </c>
      <c r="E13">
        <v>760</v>
      </c>
      <c r="F13">
        <v>1304</v>
      </c>
      <c r="G13">
        <v>128</v>
      </c>
      <c r="H13">
        <v>13</v>
      </c>
      <c r="I13">
        <v>2872</v>
      </c>
      <c r="J13" s="5">
        <v>3000</v>
      </c>
      <c r="K13" s="9">
        <f t="shared" si="0"/>
        <v>94.881892800000003</v>
      </c>
      <c r="L13" s="9">
        <f t="shared" si="0"/>
        <v>29.921260800000002</v>
      </c>
      <c r="M13" s="9">
        <f t="shared" si="0"/>
        <v>51.338584320000002</v>
      </c>
      <c r="N13" s="9">
        <f t="shared" si="1"/>
        <v>282.19169535999998</v>
      </c>
      <c r="O13" s="9">
        <f t="shared" si="2"/>
        <v>6331.67616464</v>
      </c>
      <c r="P13" s="9">
        <f t="shared" si="3"/>
        <v>6613.8678599999994</v>
      </c>
      <c r="Q13" s="10">
        <f t="shared" si="4"/>
        <v>7.9068244000000005</v>
      </c>
      <c r="R13" s="10">
        <f t="shared" si="4"/>
        <v>2.4934384000000001</v>
      </c>
      <c r="S13" s="10">
        <f t="shared" si="4"/>
        <v>4.2782153599999999</v>
      </c>
    </row>
    <row r="14" spans="1:19" x14ac:dyDescent="0.25">
      <c r="A14">
        <v>13</v>
      </c>
      <c r="B14" t="str">
        <f>"Typ_"&amp;Crates[[#This Row],[Crate '#]]</f>
        <v>Typ_13</v>
      </c>
      <c r="C14" t="s">
        <v>22</v>
      </c>
      <c r="D14">
        <v>3110</v>
      </c>
      <c r="E14">
        <v>760</v>
      </c>
      <c r="F14">
        <v>1304</v>
      </c>
      <c r="G14">
        <v>160</v>
      </c>
      <c r="H14">
        <v>10</v>
      </c>
      <c r="I14">
        <v>2840</v>
      </c>
      <c r="J14" s="5">
        <v>3000</v>
      </c>
      <c r="K14" s="9">
        <f t="shared" si="0"/>
        <v>122.4409488</v>
      </c>
      <c r="L14" s="9">
        <f t="shared" si="0"/>
        <v>29.921260800000002</v>
      </c>
      <c r="M14" s="9">
        <f t="shared" si="0"/>
        <v>51.338584320000002</v>
      </c>
      <c r="N14" s="9">
        <f t="shared" si="1"/>
        <v>352.73961919999999</v>
      </c>
      <c r="O14" s="9">
        <f t="shared" si="2"/>
        <v>6261.1282407999997</v>
      </c>
      <c r="P14" s="9">
        <f t="shared" si="3"/>
        <v>6613.8678599999994</v>
      </c>
      <c r="Q14" s="10">
        <f t="shared" si="4"/>
        <v>10.203412399999999</v>
      </c>
      <c r="R14" s="10">
        <f t="shared" si="4"/>
        <v>2.4934384000000001</v>
      </c>
      <c r="S14" s="10">
        <f t="shared" si="4"/>
        <v>4.2782153599999999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C9AC-D0BC-46E8-81A4-B6830231BE23}">
  <dimension ref="A1:E9"/>
  <sheetViews>
    <sheetView tabSelected="1" zoomScale="130" zoomScaleNormal="130" workbookViewId="0">
      <selection activeCell="H5" sqref="H5"/>
    </sheetView>
  </sheetViews>
  <sheetFormatPr defaultRowHeight="15" x14ac:dyDescent="0.25"/>
  <cols>
    <col min="1" max="1" width="20.28515625" bestFit="1" customWidth="1"/>
    <col min="2" max="4" width="9" style="14" bestFit="1" customWidth="1"/>
  </cols>
  <sheetData>
    <row r="1" spans="1:5" x14ac:dyDescent="0.25">
      <c r="A1" t="s">
        <v>42</v>
      </c>
      <c r="B1" s="14" t="s">
        <v>43</v>
      </c>
      <c r="C1" s="14" t="s">
        <v>44</v>
      </c>
      <c r="D1" s="14" t="s">
        <v>45</v>
      </c>
      <c r="E1" t="s">
        <v>209</v>
      </c>
    </row>
    <row r="2" spans="1:5" x14ac:dyDescent="0.25">
      <c r="A2">
        <v>2</v>
      </c>
      <c r="B2" s="14">
        <v>45736</v>
      </c>
      <c r="C2" s="14">
        <v>45757</v>
      </c>
      <c r="D2" s="14">
        <v>45764</v>
      </c>
      <c r="E2" s="14" t="b">
        <v>1</v>
      </c>
    </row>
    <row r="3" spans="1:5" x14ac:dyDescent="0.25">
      <c r="A3">
        <v>3</v>
      </c>
      <c r="B3" s="14">
        <v>45747</v>
      </c>
      <c r="C3" s="14">
        <v>45770</v>
      </c>
      <c r="D3" s="14">
        <v>45777</v>
      </c>
      <c r="E3" s="14"/>
    </row>
    <row r="4" spans="1:5" x14ac:dyDescent="0.25">
      <c r="A4">
        <v>4</v>
      </c>
      <c r="B4" s="14">
        <v>45742</v>
      </c>
      <c r="C4" s="14">
        <v>45762</v>
      </c>
      <c r="D4" s="14">
        <v>45769</v>
      </c>
      <c r="E4" s="14"/>
    </row>
    <row r="5" spans="1:5" x14ac:dyDescent="0.25">
      <c r="A5">
        <v>5</v>
      </c>
      <c r="B5" s="14">
        <v>45748</v>
      </c>
      <c r="C5" s="14">
        <v>45770</v>
      </c>
      <c r="D5" s="14">
        <v>45777</v>
      </c>
      <c r="E5" s="14"/>
    </row>
    <row r="6" spans="1:5" x14ac:dyDescent="0.25">
      <c r="A6">
        <v>6</v>
      </c>
      <c r="B6" s="14">
        <v>45748</v>
      </c>
      <c r="C6" s="14">
        <v>45770</v>
      </c>
      <c r="D6" s="14">
        <v>45777</v>
      </c>
      <c r="E6" s="14"/>
    </row>
    <row r="7" spans="1:5" x14ac:dyDescent="0.25">
      <c r="A7">
        <v>7</v>
      </c>
      <c r="B7" s="14">
        <v>45754</v>
      </c>
      <c r="C7" s="14">
        <v>45777</v>
      </c>
      <c r="D7" s="14">
        <v>45784</v>
      </c>
      <c r="E7" s="14"/>
    </row>
    <row r="8" spans="1:5" x14ac:dyDescent="0.25">
      <c r="A8">
        <v>8</v>
      </c>
      <c r="B8" s="14">
        <v>45754</v>
      </c>
      <c r="C8" s="14">
        <v>45777</v>
      </c>
      <c r="D8" s="14">
        <v>45784</v>
      </c>
      <c r="E8" s="14"/>
    </row>
    <row r="9" spans="1:5" x14ac:dyDescent="0.25">
      <c r="A9">
        <v>11</v>
      </c>
      <c r="B9" s="14">
        <v>45763</v>
      </c>
      <c r="C9" s="14">
        <v>45783</v>
      </c>
      <c r="D9" s="14">
        <v>45790</v>
      </c>
      <c r="E9" s="1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5767-46A2-422A-AE9A-2AB3E9CBBB9B}">
  <dimension ref="A1:O498"/>
  <sheetViews>
    <sheetView topLeftCell="A475" workbookViewId="0">
      <selection activeCell="F376" sqref="F376"/>
    </sheetView>
  </sheetViews>
  <sheetFormatPr defaultRowHeight="15" x14ac:dyDescent="0.25"/>
  <cols>
    <col min="1" max="1" width="20.28515625" bestFit="1" customWidth="1"/>
    <col min="2" max="2" width="11" customWidth="1"/>
    <col min="3" max="3" width="9.42578125" customWidth="1"/>
    <col min="4" max="4" width="6.42578125" customWidth="1"/>
    <col min="5" max="5" width="18" bestFit="1" customWidth="1"/>
    <col min="6" max="6" width="47.5703125" bestFit="1" customWidth="1"/>
    <col min="7" max="7" width="8.85546875" customWidth="1"/>
    <col min="8" max="8" width="8.140625" customWidth="1"/>
    <col min="9" max="9" width="11.5703125" customWidth="1"/>
    <col min="10" max="10" width="10.85546875" customWidth="1"/>
    <col min="11" max="11" width="13" customWidth="1"/>
    <col min="12" max="12" width="6" customWidth="1"/>
    <col min="13" max="13" width="11" customWidth="1"/>
    <col min="14" max="14" width="18.7109375" customWidth="1"/>
    <col min="15" max="15" width="18" bestFit="1" customWidth="1"/>
    <col min="16" max="16" width="15.42578125" bestFit="1" customWidth="1"/>
    <col min="17" max="17" width="13" bestFit="1" customWidth="1"/>
  </cols>
  <sheetData>
    <row r="1" spans="1:15" x14ac:dyDescent="0.25">
      <c r="A1" s="12" t="s">
        <v>42</v>
      </c>
      <c r="B1" t="s">
        <v>0</v>
      </c>
      <c r="C1" t="s">
        <v>1</v>
      </c>
      <c r="D1" t="s">
        <v>2</v>
      </c>
      <c r="E1" t="s">
        <v>3</v>
      </c>
      <c r="F1" t="s">
        <v>4</v>
      </c>
      <c r="G1" t="s">
        <v>5</v>
      </c>
      <c r="H1" t="s">
        <v>6</v>
      </c>
      <c r="I1" t="s">
        <v>7</v>
      </c>
      <c r="J1" t="s">
        <v>8</v>
      </c>
      <c r="K1" t="s">
        <v>9</v>
      </c>
      <c r="L1" t="s">
        <v>10</v>
      </c>
      <c r="M1" t="s">
        <v>11</v>
      </c>
      <c r="N1" t="s">
        <v>12</v>
      </c>
      <c r="O1" s="1" t="s">
        <v>37</v>
      </c>
    </row>
    <row r="2" spans="1:15" x14ac:dyDescent="0.25">
      <c r="A2" s="13">
        <v>2</v>
      </c>
      <c r="B2">
        <v>300521921</v>
      </c>
      <c r="C2">
        <v>2394164</v>
      </c>
      <c r="D2">
        <v>1</v>
      </c>
      <c r="E2" t="s">
        <v>73</v>
      </c>
      <c r="F2" t="s">
        <v>74</v>
      </c>
      <c r="G2">
        <v>2486</v>
      </c>
      <c r="H2">
        <v>2496</v>
      </c>
      <c r="I2">
        <v>98</v>
      </c>
      <c r="J2">
        <v>98</v>
      </c>
      <c r="K2">
        <v>342</v>
      </c>
      <c r="L2">
        <v>1</v>
      </c>
      <c r="M2" t="s">
        <v>13</v>
      </c>
      <c r="N2" t="s">
        <v>14</v>
      </c>
      <c r="O2" s="11">
        <f>Interpane[[#This Row],[weight (kg)]]*2.20462262</f>
        <v>753.98093603999996</v>
      </c>
    </row>
    <row r="3" spans="1:15" x14ac:dyDescent="0.25">
      <c r="A3" s="13">
        <v>2</v>
      </c>
      <c r="B3">
        <v>300521921</v>
      </c>
      <c r="C3">
        <v>2394164</v>
      </c>
      <c r="D3">
        <v>2</v>
      </c>
      <c r="E3" t="s">
        <v>75</v>
      </c>
      <c r="F3" t="s">
        <v>74</v>
      </c>
      <c r="G3">
        <v>2696</v>
      </c>
      <c r="H3">
        <v>2496</v>
      </c>
      <c r="I3">
        <v>106</v>
      </c>
      <c r="J3">
        <v>98</v>
      </c>
      <c r="K3">
        <v>370</v>
      </c>
      <c r="L3">
        <v>1</v>
      </c>
      <c r="M3" t="s">
        <v>13</v>
      </c>
      <c r="N3" t="s">
        <v>14</v>
      </c>
      <c r="O3" s="11">
        <f>Interpane[[#This Row],[weight (kg)]]*2.20462262</f>
        <v>815.71036939999999</v>
      </c>
    </row>
    <row r="4" spans="1:15" x14ac:dyDescent="0.25">
      <c r="A4" s="13">
        <v>2</v>
      </c>
      <c r="B4">
        <v>300521921</v>
      </c>
      <c r="C4">
        <v>2394164</v>
      </c>
      <c r="D4">
        <v>2</v>
      </c>
      <c r="E4" t="s">
        <v>75</v>
      </c>
      <c r="F4" t="s">
        <v>74</v>
      </c>
      <c r="G4">
        <v>2696</v>
      </c>
      <c r="H4">
        <v>2496</v>
      </c>
      <c r="I4">
        <v>106</v>
      </c>
      <c r="J4">
        <v>98</v>
      </c>
      <c r="K4">
        <v>370</v>
      </c>
      <c r="L4">
        <v>1</v>
      </c>
      <c r="M4" t="s">
        <v>13</v>
      </c>
      <c r="N4" t="s">
        <v>14</v>
      </c>
      <c r="O4" s="11">
        <f>Interpane[[#This Row],[weight (kg)]]*2.20462262</f>
        <v>815.71036939999999</v>
      </c>
    </row>
    <row r="5" spans="1:15" x14ac:dyDescent="0.25">
      <c r="A5" s="13">
        <v>2</v>
      </c>
      <c r="B5">
        <v>300521921</v>
      </c>
      <c r="C5">
        <v>2394175</v>
      </c>
      <c r="D5">
        <v>1</v>
      </c>
      <c r="E5" t="s">
        <v>76</v>
      </c>
      <c r="F5" t="s">
        <v>77</v>
      </c>
      <c r="G5">
        <v>2651</v>
      </c>
      <c r="H5">
        <v>2496</v>
      </c>
      <c r="I5">
        <v>104</v>
      </c>
      <c r="J5">
        <v>98</v>
      </c>
      <c r="K5">
        <v>364</v>
      </c>
      <c r="L5">
        <v>1</v>
      </c>
      <c r="M5" t="s">
        <v>13</v>
      </c>
      <c r="N5" t="s">
        <v>14</v>
      </c>
      <c r="O5" s="11">
        <f>Interpane[[#This Row],[weight (kg)]]*2.20462262</f>
        <v>802.48263367999994</v>
      </c>
    </row>
    <row r="6" spans="1:15" x14ac:dyDescent="0.25">
      <c r="A6" s="13">
        <v>2</v>
      </c>
      <c r="B6">
        <v>300521921</v>
      </c>
      <c r="C6">
        <v>2394164</v>
      </c>
      <c r="D6">
        <v>2</v>
      </c>
      <c r="E6" t="s">
        <v>75</v>
      </c>
      <c r="F6" t="s">
        <v>74</v>
      </c>
      <c r="G6">
        <v>2696</v>
      </c>
      <c r="H6">
        <v>2496</v>
      </c>
      <c r="I6">
        <v>106</v>
      </c>
      <c r="J6">
        <v>98</v>
      </c>
      <c r="K6">
        <v>370</v>
      </c>
      <c r="L6">
        <v>1</v>
      </c>
      <c r="M6" t="s">
        <v>13</v>
      </c>
      <c r="N6" t="s">
        <v>14</v>
      </c>
      <c r="O6" s="11">
        <f>Interpane[[#This Row],[weight (kg)]]*2.20462262</f>
        <v>815.71036939999999</v>
      </c>
    </row>
    <row r="7" spans="1:15" x14ac:dyDescent="0.25">
      <c r="A7" s="13">
        <v>2</v>
      </c>
      <c r="B7">
        <v>300521921</v>
      </c>
      <c r="C7">
        <v>2394175</v>
      </c>
      <c r="D7">
        <v>1</v>
      </c>
      <c r="E7" t="s">
        <v>76</v>
      </c>
      <c r="F7" t="s">
        <v>77</v>
      </c>
      <c r="G7">
        <v>2651</v>
      </c>
      <c r="H7">
        <v>2496</v>
      </c>
      <c r="I7">
        <v>104</v>
      </c>
      <c r="J7">
        <v>98</v>
      </c>
      <c r="K7">
        <v>364</v>
      </c>
      <c r="L7">
        <v>1</v>
      </c>
      <c r="M7" t="s">
        <v>13</v>
      </c>
      <c r="N7" t="s">
        <v>14</v>
      </c>
      <c r="O7" s="11">
        <f>Interpane[[#This Row],[weight (kg)]]*2.20462262</f>
        <v>802.48263367999994</v>
      </c>
    </row>
    <row r="8" spans="1:15" x14ac:dyDescent="0.25">
      <c r="A8" s="13">
        <v>2</v>
      </c>
      <c r="B8">
        <v>300521995</v>
      </c>
      <c r="C8">
        <v>2394175</v>
      </c>
      <c r="D8">
        <v>1</v>
      </c>
      <c r="E8" t="s">
        <v>76</v>
      </c>
      <c r="F8" t="s">
        <v>77</v>
      </c>
      <c r="G8">
        <v>2651</v>
      </c>
      <c r="H8">
        <v>2496</v>
      </c>
      <c r="I8">
        <v>104</v>
      </c>
      <c r="J8">
        <v>98</v>
      </c>
      <c r="K8">
        <v>364</v>
      </c>
      <c r="L8">
        <v>1</v>
      </c>
      <c r="M8" t="s">
        <v>13</v>
      </c>
      <c r="N8" t="s">
        <v>14</v>
      </c>
      <c r="O8" s="11">
        <f>Interpane[[#This Row],[weight (kg)]]*2.20462262</f>
        <v>802.48263367999994</v>
      </c>
    </row>
    <row r="9" spans="1:15" x14ac:dyDescent="0.25">
      <c r="A9" s="13">
        <v>2</v>
      </c>
      <c r="B9">
        <v>300521995</v>
      </c>
      <c r="C9">
        <v>2394175</v>
      </c>
      <c r="D9">
        <v>1</v>
      </c>
      <c r="E9" t="s">
        <v>76</v>
      </c>
      <c r="F9" t="s">
        <v>77</v>
      </c>
      <c r="G9">
        <v>2651</v>
      </c>
      <c r="H9">
        <v>2496</v>
      </c>
      <c r="I9">
        <v>104</v>
      </c>
      <c r="J9">
        <v>98</v>
      </c>
      <c r="K9">
        <v>364</v>
      </c>
      <c r="L9">
        <v>1</v>
      </c>
      <c r="M9" t="s">
        <v>13</v>
      </c>
      <c r="N9" t="s">
        <v>14</v>
      </c>
      <c r="O9" s="11">
        <f>Interpane[[#This Row],[weight (kg)]]*2.20462262</f>
        <v>802.48263367999994</v>
      </c>
    </row>
    <row r="10" spans="1:15" x14ac:dyDescent="0.25">
      <c r="A10" s="13">
        <v>2</v>
      </c>
      <c r="B10">
        <v>300521995</v>
      </c>
      <c r="C10">
        <v>2394175</v>
      </c>
      <c r="D10">
        <v>1</v>
      </c>
      <c r="E10" t="s">
        <v>76</v>
      </c>
      <c r="F10" t="s">
        <v>77</v>
      </c>
      <c r="G10">
        <v>2651</v>
      </c>
      <c r="H10">
        <v>2496</v>
      </c>
      <c r="I10">
        <v>104</v>
      </c>
      <c r="J10">
        <v>98</v>
      </c>
      <c r="K10">
        <v>364</v>
      </c>
      <c r="L10">
        <v>1</v>
      </c>
      <c r="M10" t="s">
        <v>13</v>
      </c>
      <c r="N10" t="s">
        <v>14</v>
      </c>
      <c r="O10" s="11">
        <f>Interpane[[#This Row],[weight (kg)]]*2.20462262</f>
        <v>802.48263367999994</v>
      </c>
    </row>
    <row r="11" spans="1:15" x14ac:dyDescent="0.25">
      <c r="A11" s="13">
        <v>2</v>
      </c>
      <c r="B11">
        <v>300521995</v>
      </c>
      <c r="C11">
        <v>2394175</v>
      </c>
      <c r="D11">
        <v>1</v>
      </c>
      <c r="E11" t="s">
        <v>76</v>
      </c>
      <c r="F11" t="s">
        <v>77</v>
      </c>
      <c r="G11">
        <v>2651</v>
      </c>
      <c r="H11">
        <v>2496</v>
      </c>
      <c r="I11">
        <v>104</v>
      </c>
      <c r="J11">
        <v>98</v>
      </c>
      <c r="K11">
        <v>364</v>
      </c>
      <c r="L11">
        <v>1</v>
      </c>
      <c r="M11" t="s">
        <v>13</v>
      </c>
      <c r="N11" t="s">
        <v>14</v>
      </c>
      <c r="O11" s="11">
        <f>Interpane[[#This Row],[weight (kg)]]*2.20462262</f>
        <v>802.48263367999994</v>
      </c>
    </row>
    <row r="12" spans="1:15" x14ac:dyDescent="0.25">
      <c r="A12" s="13">
        <v>2</v>
      </c>
      <c r="B12">
        <v>300521995</v>
      </c>
      <c r="C12">
        <v>2394175</v>
      </c>
      <c r="D12">
        <v>1</v>
      </c>
      <c r="E12" t="s">
        <v>76</v>
      </c>
      <c r="F12" t="s">
        <v>77</v>
      </c>
      <c r="G12">
        <v>2651</v>
      </c>
      <c r="H12">
        <v>2496</v>
      </c>
      <c r="I12">
        <v>104</v>
      </c>
      <c r="J12">
        <v>98</v>
      </c>
      <c r="K12">
        <v>364</v>
      </c>
      <c r="L12">
        <v>1</v>
      </c>
      <c r="M12" t="s">
        <v>13</v>
      </c>
      <c r="N12" t="s">
        <v>14</v>
      </c>
      <c r="O12" s="11">
        <f>Interpane[[#This Row],[weight (kg)]]*2.20462262</f>
        <v>802.48263367999994</v>
      </c>
    </row>
    <row r="13" spans="1:15" x14ac:dyDescent="0.25">
      <c r="A13" s="13">
        <v>2</v>
      </c>
      <c r="B13">
        <v>300521995</v>
      </c>
      <c r="C13">
        <v>2394175</v>
      </c>
      <c r="D13">
        <v>1</v>
      </c>
      <c r="E13" t="s">
        <v>76</v>
      </c>
      <c r="F13" t="s">
        <v>77</v>
      </c>
      <c r="G13">
        <v>2651</v>
      </c>
      <c r="H13">
        <v>2496</v>
      </c>
      <c r="I13">
        <v>104</v>
      </c>
      <c r="J13">
        <v>98</v>
      </c>
      <c r="K13">
        <v>364</v>
      </c>
      <c r="L13">
        <v>1</v>
      </c>
      <c r="M13" t="s">
        <v>13</v>
      </c>
      <c r="N13" t="s">
        <v>14</v>
      </c>
      <c r="O13" s="11">
        <f>Interpane[[#This Row],[weight (kg)]]*2.20462262</f>
        <v>802.48263367999994</v>
      </c>
    </row>
    <row r="14" spans="1:15" x14ac:dyDescent="0.25">
      <c r="A14" s="13">
        <v>2</v>
      </c>
      <c r="B14">
        <v>300521125</v>
      </c>
      <c r="C14">
        <v>2394175</v>
      </c>
      <c r="D14">
        <v>1</v>
      </c>
      <c r="E14" t="s">
        <v>76</v>
      </c>
      <c r="F14" t="s">
        <v>77</v>
      </c>
      <c r="G14">
        <v>2651</v>
      </c>
      <c r="H14">
        <v>2496</v>
      </c>
      <c r="I14">
        <v>104</v>
      </c>
      <c r="J14">
        <v>98</v>
      </c>
      <c r="K14">
        <v>364</v>
      </c>
      <c r="L14">
        <v>1</v>
      </c>
      <c r="M14" t="s">
        <v>13</v>
      </c>
      <c r="N14" t="s">
        <v>14</v>
      </c>
      <c r="O14" s="11">
        <f>Interpane[[#This Row],[weight (kg)]]*2.20462262</f>
        <v>802.48263367999994</v>
      </c>
    </row>
    <row r="15" spans="1:15" x14ac:dyDescent="0.25">
      <c r="A15" s="13">
        <v>2</v>
      </c>
      <c r="B15">
        <v>300521125</v>
      </c>
      <c r="C15">
        <v>2394175</v>
      </c>
      <c r="D15">
        <v>1</v>
      </c>
      <c r="E15" t="s">
        <v>76</v>
      </c>
      <c r="F15" t="s">
        <v>77</v>
      </c>
      <c r="G15">
        <v>2651</v>
      </c>
      <c r="H15">
        <v>2496</v>
      </c>
      <c r="I15">
        <v>104</v>
      </c>
      <c r="J15">
        <v>98</v>
      </c>
      <c r="K15">
        <v>364</v>
      </c>
      <c r="L15">
        <v>1</v>
      </c>
      <c r="M15" t="s">
        <v>13</v>
      </c>
      <c r="N15" t="s">
        <v>14</v>
      </c>
      <c r="O15" s="11">
        <f>Interpane[[#This Row],[weight (kg)]]*2.20462262</f>
        <v>802.48263367999994</v>
      </c>
    </row>
    <row r="16" spans="1:15" x14ac:dyDescent="0.25">
      <c r="A16" s="13">
        <v>2</v>
      </c>
      <c r="B16">
        <v>300521125</v>
      </c>
      <c r="C16">
        <v>2394175</v>
      </c>
      <c r="D16">
        <v>1</v>
      </c>
      <c r="E16" t="s">
        <v>76</v>
      </c>
      <c r="F16" t="s">
        <v>77</v>
      </c>
      <c r="G16">
        <v>2651</v>
      </c>
      <c r="H16">
        <v>2496</v>
      </c>
      <c r="I16">
        <v>104</v>
      </c>
      <c r="J16">
        <v>98</v>
      </c>
      <c r="K16">
        <v>364</v>
      </c>
      <c r="L16">
        <v>1</v>
      </c>
      <c r="M16" t="s">
        <v>13</v>
      </c>
      <c r="N16" t="s">
        <v>14</v>
      </c>
      <c r="O16" s="11">
        <f>Interpane[[#This Row],[weight (kg)]]*2.20462262</f>
        <v>802.48263367999994</v>
      </c>
    </row>
    <row r="17" spans="1:15" x14ac:dyDescent="0.25">
      <c r="A17" s="13">
        <v>2</v>
      </c>
      <c r="B17">
        <v>300521125</v>
      </c>
      <c r="C17">
        <v>2394175</v>
      </c>
      <c r="D17">
        <v>1</v>
      </c>
      <c r="E17" t="s">
        <v>76</v>
      </c>
      <c r="F17" t="s">
        <v>77</v>
      </c>
      <c r="G17">
        <v>2651</v>
      </c>
      <c r="H17">
        <v>2496</v>
      </c>
      <c r="I17">
        <v>104</v>
      </c>
      <c r="J17">
        <v>98</v>
      </c>
      <c r="K17">
        <v>364</v>
      </c>
      <c r="L17">
        <v>1</v>
      </c>
      <c r="M17" t="s">
        <v>13</v>
      </c>
      <c r="N17" t="s">
        <v>14</v>
      </c>
      <c r="O17" s="11">
        <f>Interpane[[#This Row],[weight (kg)]]*2.20462262</f>
        <v>802.48263367999994</v>
      </c>
    </row>
    <row r="18" spans="1:15" x14ac:dyDescent="0.25">
      <c r="A18" s="13">
        <v>2</v>
      </c>
      <c r="B18">
        <v>300521125</v>
      </c>
      <c r="C18">
        <v>2394175</v>
      </c>
      <c r="D18">
        <v>1</v>
      </c>
      <c r="E18" t="s">
        <v>76</v>
      </c>
      <c r="F18" t="s">
        <v>77</v>
      </c>
      <c r="G18">
        <v>2651</v>
      </c>
      <c r="H18">
        <v>2496</v>
      </c>
      <c r="I18">
        <v>104</v>
      </c>
      <c r="J18">
        <v>98</v>
      </c>
      <c r="K18">
        <v>364</v>
      </c>
      <c r="L18">
        <v>1</v>
      </c>
      <c r="M18" t="s">
        <v>13</v>
      </c>
      <c r="N18" t="s">
        <v>14</v>
      </c>
      <c r="O18" s="11">
        <f>Interpane[[#This Row],[weight (kg)]]*2.20462262</f>
        <v>802.48263367999994</v>
      </c>
    </row>
    <row r="19" spans="1:15" x14ac:dyDescent="0.25">
      <c r="A19" s="13">
        <v>2</v>
      </c>
      <c r="B19">
        <v>300521125</v>
      </c>
      <c r="C19">
        <v>2394175</v>
      </c>
      <c r="D19">
        <v>1</v>
      </c>
      <c r="E19" t="s">
        <v>76</v>
      </c>
      <c r="F19" t="s">
        <v>77</v>
      </c>
      <c r="G19">
        <v>2651</v>
      </c>
      <c r="H19">
        <v>2496</v>
      </c>
      <c r="I19">
        <v>104</v>
      </c>
      <c r="J19">
        <v>98</v>
      </c>
      <c r="K19">
        <v>364</v>
      </c>
      <c r="L19">
        <v>1</v>
      </c>
      <c r="M19" t="s">
        <v>13</v>
      </c>
      <c r="N19" t="s">
        <v>14</v>
      </c>
      <c r="O19" s="11">
        <f>Interpane[[#This Row],[weight (kg)]]*2.20462262</f>
        <v>802.48263367999994</v>
      </c>
    </row>
    <row r="20" spans="1:15" x14ac:dyDescent="0.25">
      <c r="A20" s="13">
        <v>2</v>
      </c>
      <c r="B20">
        <v>300521917</v>
      </c>
      <c r="C20">
        <v>2394174</v>
      </c>
      <c r="D20">
        <v>1</v>
      </c>
      <c r="E20" t="s">
        <v>78</v>
      </c>
      <c r="F20" t="s">
        <v>79</v>
      </c>
      <c r="G20">
        <v>3743</v>
      </c>
      <c r="H20">
        <v>2496</v>
      </c>
      <c r="I20">
        <v>147</v>
      </c>
      <c r="J20">
        <v>98</v>
      </c>
      <c r="K20">
        <v>514</v>
      </c>
      <c r="L20">
        <v>1</v>
      </c>
      <c r="M20" t="s">
        <v>80</v>
      </c>
      <c r="N20" t="s">
        <v>81</v>
      </c>
      <c r="O20" s="11">
        <f>Interpane[[#This Row],[weight (kg)]]*2.20462262</f>
        <v>1133.1760266799999</v>
      </c>
    </row>
    <row r="21" spans="1:15" x14ac:dyDescent="0.25">
      <c r="A21" s="13">
        <v>2</v>
      </c>
      <c r="B21">
        <v>300521917</v>
      </c>
      <c r="C21">
        <v>2394174</v>
      </c>
      <c r="D21">
        <v>1</v>
      </c>
      <c r="E21" t="s">
        <v>78</v>
      </c>
      <c r="F21" t="s">
        <v>79</v>
      </c>
      <c r="G21">
        <v>3743</v>
      </c>
      <c r="H21">
        <v>2496</v>
      </c>
      <c r="I21">
        <v>147</v>
      </c>
      <c r="J21">
        <v>98</v>
      </c>
      <c r="K21">
        <v>514</v>
      </c>
      <c r="L21">
        <v>1</v>
      </c>
      <c r="M21" t="s">
        <v>80</v>
      </c>
      <c r="N21" t="s">
        <v>81</v>
      </c>
      <c r="O21" s="11">
        <f>Interpane[[#This Row],[weight (kg)]]*2.20462262</f>
        <v>1133.1760266799999</v>
      </c>
    </row>
    <row r="22" spans="1:15" x14ac:dyDescent="0.25">
      <c r="A22" s="13">
        <v>2</v>
      </c>
      <c r="B22">
        <v>300521917</v>
      </c>
      <c r="C22">
        <v>2394174</v>
      </c>
      <c r="D22">
        <v>1</v>
      </c>
      <c r="E22" t="s">
        <v>78</v>
      </c>
      <c r="F22" t="s">
        <v>79</v>
      </c>
      <c r="G22">
        <v>3743</v>
      </c>
      <c r="H22">
        <v>2496</v>
      </c>
      <c r="I22">
        <v>147</v>
      </c>
      <c r="J22">
        <v>98</v>
      </c>
      <c r="K22">
        <v>514</v>
      </c>
      <c r="L22">
        <v>1</v>
      </c>
      <c r="M22" t="s">
        <v>80</v>
      </c>
      <c r="N22" t="s">
        <v>81</v>
      </c>
      <c r="O22" s="11">
        <f>Interpane[[#This Row],[weight (kg)]]*2.20462262</f>
        <v>1133.1760266799999</v>
      </c>
    </row>
    <row r="23" spans="1:15" x14ac:dyDescent="0.25">
      <c r="A23" s="13">
        <v>2</v>
      </c>
      <c r="B23">
        <v>300521917</v>
      </c>
      <c r="C23">
        <v>2394174</v>
      </c>
      <c r="D23">
        <v>1</v>
      </c>
      <c r="E23" t="s">
        <v>78</v>
      </c>
      <c r="F23" t="s">
        <v>79</v>
      </c>
      <c r="G23">
        <v>3743</v>
      </c>
      <c r="H23">
        <v>2496</v>
      </c>
      <c r="I23">
        <v>147</v>
      </c>
      <c r="J23">
        <v>98</v>
      </c>
      <c r="K23">
        <v>514</v>
      </c>
      <c r="L23">
        <v>1</v>
      </c>
      <c r="M23" t="s">
        <v>80</v>
      </c>
      <c r="N23" t="s">
        <v>81</v>
      </c>
      <c r="O23" s="11">
        <f>Interpane[[#This Row],[weight (kg)]]*2.20462262</f>
        <v>1133.1760266799999</v>
      </c>
    </row>
    <row r="24" spans="1:15" x14ac:dyDescent="0.25">
      <c r="A24" s="13">
        <v>2</v>
      </c>
      <c r="B24">
        <v>300521906</v>
      </c>
      <c r="C24">
        <v>2394164</v>
      </c>
      <c r="D24">
        <v>2</v>
      </c>
      <c r="E24" t="s">
        <v>75</v>
      </c>
      <c r="F24" t="s">
        <v>74</v>
      </c>
      <c r="G24">
        <v>2696</v>
      </c>
      <c r="H24">
        <v>2496</v>
      </c>
      <c r="I24">
        <v>106</v>
      </c>
      <c r="J24">
        <v>98</v>
      </c>
      <c r="K24">
        <v>370</v>
      </c>
      <c r="L24">
        <v>1</v>
      </c>
      <c r="M24" t="s">
        <v>13</v>
      </c>
      <c r="N24" t="s">
        <v>14</v>
      </c>
      <c r="O24" s="11">
        <f>Interpane[[#This Row],[weight (kg)]]*2.20462262</f>
        <v>815.71036939999999</v>
      </c>
    </row>
    <row r="25" spans="1:15" x14ac:dyDescent="0.25">
      <c r="A25" s="13">
        <v>2</v>
      </c>
      <c r="B25">
        <v>300521906</v>
      </c>
      <c r="C25">
        <v>2394164</v>
      </c>
      <c r="D25">
        <v>2</v>
      </c>
      <c r="E25" t="s">
        <v>75</v>
      </c>
      <c r="F25" t="s">
        <v>74</v>
      </c>
      <c r="G25">
        <v>2696</v>
      </c>
      <c r="H25">
        <v>2496</v>
      </c>
      <c r="I25">
        <v>106</v>
      </c>
      <c r="J25">
        <v>98</v>
      </c>
      <c r="K25">
        <v>370</v>
      </c>
      <c r="L25">
        <v>1</v>
      </c>
      <c r="M25" t="s">
        <v>13</v>
      </c>
      <c r="N25" t="s">
        <v>14</v>
      </c>
      <c r="O25" s="11">
        <f>Interpane[[#This Row],[weight (kg)]]*2.20462262</f>
        <v>815.71036939999999</v>
      </c>
    </row>
    <row r="26" spans="1:15" x14ac:dyDescent="0.25">
      <c r="A26" s="13">
        <v>2</v>
      </c>
      <c r="B26">
        <v>300521906</v>
      </c>
      <c r="C26">
        <v>2394164</v>
      </c>
      <c r="D26">
        <v>2</v>
      </c>
      <c r="E26" t="s">
        <v>75</v>
      </c>
      <c r="F26" t="s">
        <v>74</v>
      </c>
      <c r="G26">
        <v>2696</v>
      </c>
      <c r="H26">
        <v>2496</v>
      </c>
      <c r="I26">
        <v>106</v>
      </c>
      <c r="J26">
        <v>98</v>
      </c>
      <c r="K26">
        <v>370</v>
      </c>
      <c r="L26">
        <v>1</v>
      </c>
      <c r="M26" t="s">
        <v>13</v>
      </c>
      <c r="N26" t="s">
        <v>14</v>
      </c>
      <c r="O26" s="11">
        <f>Interpane[[#This Row],[weight (kg)]]*2.20462262</f>
        <v>815.71036939999999</v>
      </c>
    </row>
    <row r="27" spans="1:15" x14ac:dyDescent="0.25">
      <c r="A27" s="13">
        <v>2</v>
      </c>
      <c r="B27">
        <v>300521906</v>
      </c>
      <c r="C27">
        <v>2394164</v>
      </c>
      <c r="D27">
        <v>2</v>
      </c>
      <c r="E27" t="s">
        <v>75</v>
      </c>
      <c r="F27" t="s">
        <v>74</v>
      </c>
      <c r="G27">
        <v>2696</v>
      </c>
      <c r="H27">
        <v>2496</v>
      </c>
      <c r="I27">
        <v>106</v>
      </c>
      <c r="J27">
        <v>98</v>
      </c>
      <c r="K27">
        <v>370</v>
      </c>
      <c r="L27">
        <v>1</v>
      </c>
      <c r="M27" t="s">
        <v>13</v>
      </c>
      <c r="N27" t="s">
        <v>14</v>
      </c>
      <c r="O27" s="11">
        <f>Interpane[[#This Row],[weight (kg)]]*2.20462262</f>
        <v>815.71036939999999</v>
      </c>
    </row>
    <row r="28" spans="1:15" x14ac:dyDescent="0.25">
      <c r="A28" s="13">
        <v>2</v>
      </c>
      <c r="B28">
        <v>300521906</v>
      </c>
      <c r="C28">
        <v>2394164</v>
      </c>
      <c r="D28">
        <v>2</v>
      </c>
      <c r="E28" t="s">
        <v>75</v>
      </c>
      <c r="F28" t="s">
        <v>74</v>
      </c>
      <c r="G28">
        <v>2696</v>
      </c>
      <c r="H28">
        <v>2496</v>
      </c>
      <c r="I28">
        <v>106</v>
      </c>
      <c r="J28">
        <v>98</v>
      </c>
      <c r="K28">
        <v>370</v>
      </c>
      <c r="L28">
        <v>1</v>
      </c>
      <c r="M28" t="s">
        <v>13</v>
      </c>
      <c r="N28" t="s">
        <v>14</v>
      </c>
      <c r="O28" s="11">
        <f>Interpane[[#This Row],[weight (kg)]]*2.20462262</f>
        <v>815.71036939999999</v>
      </c>
    </row>
    <row r="29" spans="1:15" x14ac:dyDescent="0.25">
      <c r="A29" s="13">
        <v>2</v>
      </c>
      <c r="B29">
        <v>300521906</v>
      </c>
      <c r="C29">
        <v>2394164</v>
      </c>
      <c r="D29">
        <v>2</v>
      </c>
      <c r="E29" t="s">
        <v>75</v>
      </c>
      <c r="F29" t="s">
        <v>74</v>
      </c>
      <c r="G29">
        <v>2696</v>
      </c>
      <c r="H29">
        <v>2496</v>
      </c>
      <c r="I29">
        <v>106</v>
      </c>
      <c r="J29">
        <v>98</v>
      </c>
      <c r="K29">
        <v>370</v>
      </c>
      <c r="L29">
        <v>1</v>
      </c>
      <c r="M29" t="s">
        <v>13</v>
      </c>
      <c r="N29" t="s">
        <v>14</v>
      </c>
      <c r="O29" s="11">
        <f>Interpane[[#This Row],[weight (kg)]]*2.20462262</f>
        <v>815.71036939999999</v>
      </c>
    </row>
    <row r="30" spans="1:15" x14ac:dyDescent="0.25">
      <c r="A30" s="13">
        <v>2</v>
      </c>
      <c r="B30">
        <v>300521918</v>
      </c>
      <c r="C30">
        <v>2394172</v>
      </c>
      <c r="D30">
        <v>2</v>
      </c>
      <c r="E30" t="s">
        <v>82</v>
      </c>
      <c r="F30" t="s">
        <v>83</v>
      </c>
      <c r="G30">
        <v>2696</v>
      </c>
      <c r="H30">
        <v>2496</v>
      </c>
      <c r="I30">
        <v>106</v>
      </c>
      <c r="J30">
        <v>98</v>
      </c>
      <c r="K30">
        <v>370</v>
      </c>
      <c r="L30">
        <v>1</v>
      </c>
      <c r="M30" t="s">
        <v>13</v>
      </c>
      <c r="N30" t="s">
        <v>14</v>
      </c>
      <c r="O30" s="11">
        <f>Interpane[[#This Row],[weight (kg)]]*2.20462262</f>
        <v>815.71036939999999</v>
      </c>
    </row>
    <row r="31" spans="1:15" x14ac:dyDescent="0.25">
      <c r="A31" s="13">
        <v>2</v>
      </c>
      <c r="B31">
        <v>300521918</v>
      </c>
      <c r="C31">
        <v>2394172</v>
      </c>
      <c r="D31">
        <v>1</v>
      </c>
      <c r="E31" t="s">
        <v>84</v>
      </c>
      <c r="F31" t="s">
        <v>83</v>
      </c>
      <c r="G31">
        <v>2689</v>
      </c>
      <c r="H31">
        <v>2496</v>
      </c>
      <c r="I31">
        <v>106</v>
      </c>
      <c r="J31">
        <v>98</v>
      </c>
      <c r="K31">
        <v>369</v>
      </c>
      <c r="L31">
        <v>1</v>
      </c>
      <c r="M31" t="s">
        <v>13</v>
      </c>
      <c r="N31" t="s">
        <v>14</v>
      </c>
      <c r="O31" s="11">
        <f>Interpane[[#This Row],[weight (kg)]]*2.20462262</f>
        <v>813.50574677999998</v>
      </c>
    </row>
    <row r="32" spans="1:15" x14ac:dyDescent="0.25">
      <c r="A32" s="13">
        <v>2</v>
      </c>
      <c r="B32">
        <v>300521918</v>
      </c>
      <c r="C32">
        <v>2394172</v>
      </c>
      <c r="D32">
        <v>2</v>
      </c>
      <c r="E32" t="s">
        <v>82</v>
      </c>
      <c r="F32" t="s">
        <v>83</v>
      </c>
      <c r="G32">
        <v>2696</v>
      </c>
      <c r="H32">
        <v>2496</v>
      </c>
      <c r="I32">
        <v>106</v>
      </c>
      <c r="J32">
        <v>98</v>
      </c>
      <c r="K32">
        <v>370</v>
      </c>
      <c r="L32">
        <v>1</v>
      </c>
      <c r="M32" t="s">
        <v>13</v>
      </c>
      <c r="N32" t="s">
        <v>14</v>
      </c>
      <c r="O32" s="11">
        <f>Interpane[[#This Row],[weight (kg)]]*2.20462262</f>
        <v>815.71036939999999</v>
      </c>
    </row>
    <row r="33" spans="1:15" x14ac:dyDescent="0.25">
      <c r="A33" s="13">
        <v>2</v>
      </c>
      <c r="B33">
        <v>300521918</v>
      </c>
      <c r="C33">
        <v>2394172</v>
      </c>
      <c r="D33">
        <v>2</v>
      </c>
      <c r="E33" t="s">
        <v>82</v>
      </c>
      <c r="F33" t="s">
        <v>83</v>
      </c>
      <c r="G33">
        <v>2696</v>
      </c>
      <c r="H33">
        <v>2496</v>
      </c>
      <c r="I33">
        <v>106</v>
      </c>
      <c r="J33">
        <v>98</v>
      </c>
      <c r="K33">
        <v>370</v>
      </c>
      <c r="L33">
        <v>1</v>
      </c>
      <c r="M33" t="s">
        <v>13</v>
      </c>
      <c r="N33" t="s">
        <v>14</v>
      </c>
      <c r="O33" s="11">
        <f>Interpane[[#This Row],[weight (kg)]]*2.20462262</f>
        <v>815.71036939999999</v>
      </c>
    </row>
    <row r="34" spans="1:15" x14ac:dyDescent="0.25">
      <c r="A34" s="13">
        <v>2</v>
      </c>
      <c r="B34">
        <v>300521918</v>
      </c>
      <c r="C34">
        <v>2394172</v>
      </c>
      <c r="D34">
        <v>2</v>
      </c>
      <c r="E34" t="s">
        <v>82</v>
      </c>
      <c r="F34" t="s">
        <v>83</v>
      </c>
      <c r="G34">
        <v>2696</v>
      </c>
      <c r="H34">
        <v>2496</v>
      </c>
      <c r="I34">
        <v>106</v>
      </c>
      <c r="J34">
        <v>98</v>
      </c>
      <c r="K34">
        <v>370</v>
      </c>
      <c r="L34">
        <v>1</v>
      </c>
      <c r="M34" t="s">
        <v>13</v>
      </c>
      <c r="N34" t="s">
        <v>14</v>
      </c>
      <c r="O34" s="11">
        <f>Interpane[[#This Row],[weight (kg)]]*2.20462262</f>
        <v>815.71036939999999</v>
      </c>
    </row>
    <row r="35" spans="1:15" x14ac:dyDescent="0.25">
      <c r="A35" s="13">
        <v>2</v>
      </c>
      <c r="B35">
        <v>300522029</v>
      </c>
      <c r="C35">
        <v>2394173</v>
      </c>
      <c r="D35">
        <v>1</v>
      </c>
      <c r="E35" t="s">
        <v>85</v>
      </c>
      <c r="F35" t="s">
        <v>86</v>
      </c>
      <c r="G35">
        <v>3743</v>
      </c>
      <c r="H35">
        <v>2496</v>
      </c>
      <c r="I35">
        <v>147</v>
      </c>
      <c r="J35">
        <v>98</v>
      </c>
      <c r="K35">
        <v>514</v>
      </c>
      <c r="L35">
        <v>1</v>
      </c>
      <c r="M35" t="s">
        <v>80</v>
      </c>
      <c r="N35" t="s">
        <v>81</v>
      </c>
      <c r="O35" s="11">
        <f>Interpane[[#This Row],[weight (kg)]]*2.20462262</f>
        <v>1133.1760266799999</v>
      </c>
    </row>
    <row r="36" spans="1:15" x14ac:dyDescent="0.25">
      <c r="A36" s="13">
        <v>2</v>
      </c>
      <c r="B36">
        <v>300522029</v>
      </c>
      <c r="C36">
        <v>2394173</v>
      </c>
      <c r="D36">
        <v>1</v>
      </c>
      <c r="E36" t="s">
        <v>85</v>
      </c>
      <c r="F36" t="s">
        <v>86</v>
      </c>
      <c r="G36">
        <v>3743</v>
      </c>
      <c r="H36">
        <v>2496</v>
      </c>
      <c r="I36">
        <v>147</v>
      </c>
      <c r="J36">
        <v>98</v>
      </c>
      <c r="K36">
        <v>514</v>
      </c>
      <c r="L36">
        <v>1</v>
      </c>
      <c r="M36" t="s">
        <v>80</v>
      </c>
      <c r="N36" t="s">
        <v>81</v>
      </c>
      <c r="O36" s="11">
        <f>Interpane[[#This Row],[weight (kg)]]*2.20462262</f>
        <v>1133.1760266799999</v>
      </c>
    </row>
    <row r="37" spans="1:15" x14ac:dyDescent="0.25">
      <c r="A37" s="13">
        <v>2</v>
      </c>
      <c r="B37">
        <v>300522029</v>
      </c>
      <c r="C37">
        <v>2394174</v>
      </c>
      <c r="D37">
        <v>1</v>
      </c>
      <c r="E37" t="s">
        <v>78</v>
      </c>
      <c r="F37" t="s">
        <v>79</v>
      </c>
      <c r="G37">
        <v>3743</v>
      </c>
      <c r="H37">
        <v>2496</v>
      </c>
      <c r="I37">
        <v>147</v>
      </c>
      <c r="J37">
        <v>98</v>
      </c>
      <c r="K37">
        <v>514</v>
      </c>
      <c r="L37">
        <v>1</v>
      </c>
      <c r="M37" t="s">
        <v>80</v>
      </c>
      <c r="N37" t="s">
        <v>81</v>
      </c>
      <c r="O37" s="11">
        <f>Interpane[[#This Row],[weight (kg)]]*2.20462262</f>
        <v>1133.1760266799999</v>
      </c>
    </row>
    <row r="38" spans="1:15" x14ac:dyDescent="0.25">
      <c r="A38" s="13">
        <v>2</v>
      </c>
      <c r="B38">
        <v>300522029</v>
      </c>
      <c r="C38">
        <v>2394174</v>
      </c>
      <c r="D38">
        <v>1</v>
      </c>
      <c r="E38" t="s">
        <v>78</v>
      </c>
      <c r="F38" t="s">
        <v>79</v>
      </c>
      <c r="G38">
        <v>3743</v>
      </c>
      <c r="H38">
        <v>2496</v>
      </c>
      <c r="I38">
        <v>147</v>
      </c>
      <c r="J38">
        <v>98</v>
      </c>
      <c r="K38">
        <v>514</v>
      </c>
      <c r="L38">
        <v>1</v>
      </c>
      <c r="M38" t="s">
        <v>80</v>
      </c>
      <c r="N38" t="s">
        <v>81</v>
      </c>
      <c r="O38" s="11">
        <f>Interpane[[#This Row],[weight (kg)]]*2.20462262</f>
        <v>1133.1760266799999</v>
      </c>
    </row>
    <row r="39" spans="1:15" x14ac:dyDescent="0.25">
      <c r="A39" s="13">
        <v>2</v>
      </c>
      <c r="B39">
        <v>300521821</v>
      </c>
      <c r="C39">
        <v>2394173</v>
      </c>
      <c r="D39">
        <v>1</v>
      </c>
      <c r="E39" t="s">
        <v>85</v>
      </c>
      <c r="F39" t="s">
        <v>86</v>
      </c>
      <c r="G39">
        <v>3743</v>
      </c>
      <c r="H39">
        <v>2496</v>
      </c>
      <c r="I39">
        <v>147</v>
      </c>
      <c r="J39">
        <v>98</v>
      </c>
      <c r="K39">
        <v>514</v>
      </c>
      <c r="L39">
        <v>1</v>
      </c>
      <c r="M39" t="s">
        <v>80</v>
      </c>
      <c r="N39" t="s">
        <v>81</v>
      </c>
      <c r="O39" s="11">
        <f>Interpane[[#This Row],[weight (kg)]]*2.20462262</f>
        <v>1133.1760266799999</v>
      </c>
    </row>
    <row r="40" spans="1:15" x14ac:dyDescent="0.25">
      <c r="A40" s="13">
        <v>2</v>
      </c>
      <c r="B40">
        <v>300521821</v>
      </c>
      <c r="C40">
        <v>2394173</v>
      </c>
      <c r="D40">
        <v>1</v>
      </c>
      <c r="E40" t="s">
        <v>85</v>
      </c>
      <c r="F40" t="s">
        <v>86</v>
      </c>
      <c r="G40">
        <v>3743</v>
      </c>
      <c r="H40">
        <v>2496</v>
      </c>
      <c r="I40">
        <v>147</v>
      </c>
      <c r="J40">
        <v>98</v>
      </c>
      <c r="K40">
        <v>514</v>
      </c>
      <c r="L40">
        <v>1</v>
      </c>
      <c r="M40" t="s">
        <v>80</v>
      </c>
      <c r="N40" t="s">
        <v>81</v>
      </c>
      <c r="O40" s="11">
        <f>Interpane[[#This Row],[weight (kg)]]*2.20462262</f>
        <v>1133.1760266799999</v>
      </c>
    </row>
    <row r="41" spans="1:15" x14ac:dyDescent="0.25">
      <c r="A41" s="13">
        <v>2</v>
      </c>
      <c r="B41">
        <v>300521821</v>
      </c>
      <c r="C41">
        <v>2394173</v>
      </c>
      <c r="D41">
        <v>1</v>
      </c>
      <c r="E41" t="s">
        <v>85</v>
      </c>
      <c r="F41" t="s">
        <v>86</v>
      </c>
      <c r="G41">
        <v>3743</v>
      </c>
      <c r="H41">
        <v>2496</v>
      </c>
      <c r="I41">
        <v>147</v>
      </c>
      <c r="J41">
        <v>98</v>
      </c>
      <c r="K41">
        <v>514</v>
      </c>
      <c r="L41">
        <v>1</v>
      </c>
      <c r="M41" t="s">
        <v>80</v>
      </c>
      <c r="N41" t="s">
        <v>81</v>
      </c>
      <c r="O41" s="11">
        <f>Interpane[[#This Row],[weight (kg)]]*2.20462262</f>
        <v>1133.1760266799999</v>
      </c>
    </row>
    <row r="42" spans="1:15" x14ac:dyDescent="0.25">
      <c r="A42" s="13">
        <v>2</v>
      </c>
      <c r="B42">
        <v>300521821</v>
      </c>
      <c r="C42">
        <v>2394173</v>
      </c>
      <c r="D42">
        <v>1</v>
      </c>
      <c r="E42" t="s">
        <v>85</v>
      </c>
      <c r="F42" t="s">
        <v>86</v>
      </c>
      <c r="G42">
        <v>3743</v>
      </c>
      <c r="H42">
        <v>2496</v>
      </c>
      <c r="I42">
        <v>147</v>
      </c>
      <c r="J42">
        <v>98</v>
      </c>
      <c r="K42">
        <v>514</v>
      </c>
      <c r="L42">
        <v>1</v>
      </c>
      <c r="M42" t="s">
        <v>80</v>
      </c>
      <c r="N42" t="s">
        <v>81</v>
      </c>
      <c r="O42" s="11">
        <f>Interpane[[#This Row],[weight (kg)]]*2.20462262</f>
        <v>1133.1760266799999</v>
      </c>
    </row>
    <row r="43" spans="1:15" x14ac:dyDescent="0.25">
      <c r="A43" s="13">
        <v>3</v>
      </c>
      <c r="B43">
        <v>300520170</v>
      </c>
      <c r="C43">
        <v>2394169</v>
      </c>
      <c r="D43">
        <v>2</v>
      </c>
      <c r="E43" t="s">
        <v>49</v>
      </c>
      <c r="F43" t="s">
        <v>50</v>
      </c>
      <c r="G43">
        <v>2181</v>
      </c>
      <c r="H43">
        <v>2496</v>
      </c>
      <c r="I43">
        <v>86</v>
      </c>
      <c r="J43">
        <v>98</v>
      </c>
      <c r="K43">
        <v>299</v>
      </c>
      <c r="L43">
        <v>1</v>
      </c>
      <c r="M43" t="s">
        <v>51</v>
      </c>
      <c r="N43" t="s">
        <v>52</v>
      </c>
      <c r="O43" s="11">
        <f>Interpane[[#This Row],[weight (kg)]]*2.20462262</f>
        <v>659.18216337999991</v>
      </c>
    </row>
    <row r="44" spans="1:15" x14ac:dyDescent="0.25">
      <c r="A44" s="13">
        <v>3</v>
      </c>
      <c r="B44">
        <v>300520170</v>
      </c>
      <c r="C44">
        <v>2394169</v>
      </c>
      <c r="D44">
        <v>2</v>
      </c>
      <c r="E44" t="s">
        <v>49</v>
      </c>
      <c r="F44" t="s">
        <v>50</v>
      </c>
      <c r="G44">
        <v>2181</v>
      </c>
      <c r="H44">
        <v>2496</v>
      </c>
      <c r="I44">
        <v>86</v>
      </c>
      <c r="J44">
        <v>98</v>
      </c>
      <c r="K44">
        <v>299</v>
      </c>
      <c r="L44">
        <v>1</v>
      </c>
      <c r="M44" t="s">
        <v>51</v>
      </c>
      <c r="N44" t="s">
        <v>52</v>
      </c>
      <c r="O44" s="11">
        <f>Interpane[[#This Row],[weight (kg)]]*2.20462262</f>
        <v>659.18216337999991</v>
      </c>
    </row>
    <row r="45" spans="1:15" x14ac:dyDescent="0.25">
      <c r="A45" s="13">
        <v>3</v>
      </c>
      <c r="B45">
        <v>300520170</v>
      </c>
      <c r="C45">
        <v>2394169</v>
      </c>
      <c r="D45">
        <v>2</v>
      </c>
      <c r="E45" t="s">
        <v>49</v>
      </c>
      <c r="F45" t="s">
        <v>50</v>
      </c>
      <c r="G45">
        <v>2181</v>
      </c>
      <c r="H45">
        <v>2496</v>
      </c>
      <c r="I45">
        <v>86</v>
      </c>
      <c r="J45">
        <v>98</v>
      </c>
      <c r="K45">
        <v>299</v>
      </c>
      <c r="L45">
        <v>1</v>
      </c>
      <c r="M45" t="s">
        <v>51</v>
      </c>
      <c r="N45" t="s">
        <v>52</v>
      </c>
      <c r="O45" s="11">
        <f>Interpane[[#This Row],[weight (kg)]]*2.20462262</f>
        <v>659.18216337999991</v>
      </c>
    </row>
    <row r="46" spans="1:15" x14ac:dyDescent="0.25">
      <c r="A46" s="13">
        <v>3</v>
      </c>
      <c r="B46">
        <v>300520170</v>
      </c>
      <c r="C46">
        <v>2394169</v>
      </c>
      <c r="D46">
        <v>2</v>
      </c>
      <c r="E46" t="s">
        <v>49</v>
      </c>
      <c r="F46" t="s">
        <v>50</v>
      </c>
      <c r="G46">
        <v>2181</v>
      </c>
      <c r="H46">
        <v>2496</v>
      </c>
      <c r="I46">
        <v>86</v>
      </c>
      <c r="J46">
        <v>98</v>
      </c>
      <c r="K46">
        <v>299</v>
      </c>
      <c r="L46">
        <v>1</v>
      </c>
      <c r="M46" t="s">
        <v>51</v>
      </c>
      <c r="N46" t="s">
        <v>52</v>
      </c>
      <c r="O46" s="11">
        <f>Interpane[[#This Row],[weight (kg)]]*2.20462262</f>
        <v>659.18216337999991</v>
      </c>
    </row>
    <row r="47" spans="1:15" x14ac:dyDescent="0.25">
      <c r="A47" s="13">
        <v>3</v>
      </c>
      <c r="B47">
        <v>300520170</v>
      </c>
      <c r="C47">
        <v>2394169</v>
      </c>
      <c r="D47">
        <v>2</v>
      </c>
      <c r="E47" t="s">
        <v>49</v>
      </c>
      <c r="F47" t="s">
        <v>50</v>
      </c>
      <c r="G47">
        <v>2181</v>
      </c>
      <c r="H47">
        <v>2496</v>
      </c>
      <c r="I47">
        <v>86</v>
      </c>
      <c r="J47">
        <v>98</v>
      </c>
      <c r="K47">
        <v>299</v>
      </c>
      <c r="L47">
        <v>1</v>
      </c>
      <c r="M47" t="s">
        <v>51</v>
      </c>
      <c r="N47" t="s">
        <v>52</v>
      </c>
      <c r="O47" s="11">
        <f>Interpane[[#This Row],[weight (kg)]]*2.20462262</f>
        <v>659.18216337999991</v>
      </c>
    </row>
    <row r="48" spans="1:15" x14ac:dyDescent="0.25">
      <c r="A48" s="13">
        <v>3</v>
      </c>
      <c r="B48">
        <v>300520170</v>
      </c>
      <c r="C48">
        <v>2394169</v>
      </c>
      <c r="D48">
        <v>2</v>
      </c>
      <c r="E48" t="s">
        <v>49</v>
      </c>
      <c r="F48" t="s">
        <v>50</v>
      </c>
      <c r="G48">
        <v>2181</v>
      </c>
      <c r="H48">
        <v>2496</v>
      </c>
      <c r="I48">
        <v>86</v>
      </c>
      <c r="J48">
        <v>98</v>
      </c>
      <c r="K48">
        <v>299</v>
      </c>
      <c r="L48">
        <v>1</v>
      </c>
      <c r="M48" t="s">
        <v>51</v>
      </c>
      <c r="N48" t="s">
        <v>52</v>
      </c>
      <c r="O48" s="11">
        <f>Interpane[[#This Row],[weight (kg)]]*2.20462262</f>
        <v>659.18216337999991</v>
      </c>
    </row>
    <row r="49" spans="1:15" x14ac:dyDescent="0.25">
      <c r="A49" s="13">
        <v>3</v>
      </c>
      <c r="B49">
        <v>300520170</v>
      </c>
      <c r="C49">
        <v>2394169</v>
      </c>
      <c r="D49">
        <v>2</v>
      </c>
      <c r="E49" t="s">
        <v>49</v>
      </c>
      <c r="F49" t="s">
        <v>50</v>
      </c>
      <c r="G49">
        <v>2181</v>
      </c>
      <c r="H49">
        <v>2496</v>
      </c>
      <c r="I49">
        <v>86</v>
      </c>
      <c r="J49">
        <v>98</v>
      </c>
      <c r="K49">
        <v>299</v>
      </c>
      <c r="L49">
        <v>1</v>
      </c>
      <c r="M49" t="s">
        <v>51</v>
      </c>
      <c r="N49" t="s">
        <v>52</v>
      </c>
      <c r="O49" s="11">
        <f>Interpane[[#This Row],[weight (kg)]]*2.20462262</f>
        <v>659.18216337999991</v>
      </c>
    </row>
    <row r="50" spans="1:15" x14ac:dyDescent="0.25">
      <c r="A50" s="13">
        <v>3</v>
      </c>
      <c r="B50">
        <v>300521372</v>
      </c>
      <c r="C50">
        <v>2394169</v>
      </c>
      <c r="D50">
        <v>2</v>
      </c>
      <c r="E50" t="s">
        <v>49</v>
      </c>
      <c r="F50" t="s">
        <v>50</v>
      </c>
      <c r="G50">
        <v>2181</v>
      </c>
      <c r="H50">
        <v>2496</v>
      </c>
      <c r="I50">
        <v>86</v>
      </c>
      <c r="J50">
        <v>98</v>
      </c>
      <c r="K50">
        <v>299</v>
      </c>
      <c r="L50">
        <v>1</v>
      </c>
      <c r="M50" t="s">
        <v>51</v>
      </c>
      <c r="N50" t="s">
        <v>52</v>
      </c>
      <c r="O50" s="11">
        <f>Interpane[[#This Row],[weight (kg)]]*2.20462262</f>
        <v>659.18216337999991</v>
      </c>
    </row>
    <row r="51" spans="1:15" x14ac:dyDescent="0.25">
      <c r="A51" s="13">
        <v>3</v>
      </c>
      <c r="B51">
        <v>300521372</v>
      </c>
      <c r="C51">
        <v>2394169</v>
      </c>
      <c r="D51">
        <v>2</v>
      </c>
      <c r="E51" t="s">
        <v>49</v>
      </c>
      <c r="F51" t="s">
        <v>50</v>
      </c>
      <c r="G51">
        <v>2181</v>
      </c>
      <c r="H51">
        <v>2496</v>
      </c>
      <c r="I51">
        <v>86</v>
      </c>
      <c r="J51">
        <v>98</v>
      </c>
      <c r="K51">
        <v>299</v>
      </c>
      <c r="L51">
        <v>1</v>
      </c>
      <c r="M51" t="s">
        <v>51</v>
      </c>
      <c r="N51" t="s">
        <v>52</v>
      </c>
      <c r="O51" s="11">
        <f>Interpane[[#This Row],[weight (kg)]]*2.20462262</f>
        <v>659.18216337999991</v>
      </c>
    </row>
    <row r="52" spans="1:15" x14ac:dyDescent="0.25">
      <c r="A52" s="13">
        <v>3</v>
      </c>
      <c r="B52">
        <v>300521372</v>
      </c>
      <c r="C52">
        <v>2394169</v>
      </c>
      <c r="D52">
        <v>2</v>
      </c>
      <c r="E52" t="s">
        <v>49</v>
      </c>
      <c r="F52" t="s">
        <v>50</v>
      </c>
      <c r="G52">
        <v>2181</v>
      </c>
      <c r="H52">
        <v>2496</v>
      </c>
      <c r="I52">
        <v>86</v>
      </c>
      <c r="J52">
        <v>98</v>
      </c>
      <c r="K52">
        <v>299</v>
      </c>
      <c r="L52">
        <v>1</v>
      </c>
      <c r="M52" t="s">
        <v>51</v>
      </c>
      <c r="N52" t="s">
        <v>52</v>
      </c>
      <c r="O52" s="11">
        <f>Interpane[[#This Row],[weight (kg)]]*2.20462262</f>
        <v>659.18216337999991</v>
      </c>
    </row>
    <row r="53" spans="1:15" x14ac:dyDescent="0.25">
      <c r="A53" s="13">
        <v>3</v>
      </c>
      <c r="B53">
        <v>300521372</v>
      </c>
      <c r="C53">
        <v>2394169</v>
      </c>
      <c r="D53">
        <v>2</v>
      </c>
      <c r="E53" t="s">
        <v>49</v>
      </c>
      <c r="F53" t="s">
        <v>50</v>
      </c>
      <c r="G53">
        <v>2181</v>
      </c>
      <c r="H53">
        <v>2496</v>
      </c>
      <c r="I53">
        <v>86</v>
      </c>
      <c r="J53">
        <v>98</v>
      </c>
      <c r="K53">
        <v>299</v>
      </c>
      <c r="L53">
        <v>1</v>
      </c>
      <c r="M53" t="s">
        <v>51</v>
      </c>
      <c r="N53" t="s">
        <v>52</v>
      </c>
      <c r="O53" s="11">
        <f>Interpane[[#This Row],[weight (kg)]]*2.20462262</f>
        <v>659.18216337999991</v>
      </c>
    </row>
    <row r="54" spans="1:15" x14ac:dyDescent="0.25">
      <c r="A54" s="13">
        <v>3</v>
      </c>
      <c r="B54">
        <v>300521372</v>
      </c>
      <c r="C54">
        <v>2394169</v>
      </c>
      <c r="D54">
        <v>2</v>
      </c>
      <c r="E54" t="s">
        <v>49</v>
      </c>
      <c r="F54" t="s">
        <v>50</v>
      </c>
      <c r="G54">
        <v>2181</v>
      </c>
      <c r="H54">
        <v>2496</v>
      </c>
      <c r="I54">
        <v>86</v>
      </c>
      <c r="J54">
        <v>98</v>
      </c>
      <c r="K54">
        <v>299</v>
      </c>
      <c r="L54">
        <v>1</v>
      </c>
      <c r="M54" t="s">
        <v>51</v>
      </c>
      <c r="N54" t="s">
        <v>52</v>
      </c>
      <c r="O54" s="11">
        <f>Interpane[[#This Row],[weight (kg)]]*2.20462262</f>
        <v>659.18216337999991</v>
      </c>
    </row>
    <row r="55" spans="1:15" x14ac:dyDescent="0.25">
      <c r="A55" s="13">
        <v>3</v>
      </c>
      <c r="B55">
        <v>300521372</v>
      </c>
      <c r="C55">
        <v>2394169</v>
      </c>
      <c r="D55">
        <v>2</v>
      </c>
      <c r="E55" t="s">
        <v>49</v>
      </c>
      <c r="F55" t="s">
        <v>50</v>
      </c>
      <c r="G55">
        <v>2181</v>
      </c>
      <c r="H55">
        <v>2496</v>
      </c>
      <c r="I55">
        <v>86</v>
      </c>
      <c r="J55">
        <v>98</v>
      </c>
      <c r="K55">
        <v>299</v>
      </c>
      <c r="L55">
        <v>1</v>
      </c>
      <c r="M55" t="s">
        <v>51</v>
      </c>
      <c r="N55" t="s">
        <v>52</v>
      </c>
      <c r="O55" s="11">
        <f>Interpane[[#This Row],[weight (kg)]]*2.20462262</f>
        <v>659.18216337999991</v>
      </c>
    </row>
    <row r="56" spans="1:15" x14ac:dyDescent="0.25">
      <c r="A56" s="13">
        <v>3</v>
      </c>
      <c r="B56">
        <v>300521372</v>
      </c>
      <c r="C56">
        <v>2394169</v>
      </c>
      <c r="D56">
        <v>2</v>
      </c>
      <c r="E56" t="s">
        <v>49</v>
      </c>
      <c r="F56" t="s">
        <v>50</v>
      </c>
      <c r="G56">
        <v>2181</v>
      </c>
      <c r="H56">
        <v>2496</v>
      </c>
      <c r="I56">
        <v>86</v>
      </c>
      <c r="J56">
        <v>98</v>
      </c>
      <c r="K56">
        <v>299</v>
      </c>
      <c r="L56">
        <v>1</v>
      </c>
      <c r="M56" t="s">
        <v>51</v>
      </c>
      <c r="N56" t="s">
        <v>52</v>
      </c>
      <c r="O56" s="11">
        <f>Interpane[[#This Row],[weight (kg)]]*2.20462262</f>
        <v>659.18216337999991</v>
      </c>
    </row>
    <row r="57" spans="1:15" x14ac:dyDescent="0.25">
      <c r="A57" s="13">
        <v>3</v>
      </c>
      <c r="B57">
        <v>300522568</v>
      </c>
      <c r="C57">
        <v>2394176</v>
      </c>
      <c r="D57">
        <v>1</v>
      </c>
      <c r="E57" t="s">
        <v>53</v>
      </c>
      <c r="F57" t="s">
        <v>54</v>
      </c>
      <c r="G57">
        <v>2892</v>
      </c>
      <c r="H57">
        <v>2496</v>
      </c>
      <c r="I57">
        <v>114</v>
      </c>
      <c r="J57">
        <v>98</v>
      </c>
      <c r="K57">
        <v>397</v>
      </c>
      <c r="L57">
        <v>1</v>
      </c>
      <c r="M57" t="s">
        <v>55</v>
      </c>
      <c r="N57" t="s">
        <v>56</v>
      </c>
      <c r="O57" s="11">
        <f>Interpane[[#This Row],[weight (kg)]]*2.20462262</f>
        <v>875.2351801399999</v>
      </c>
    </row>
    <row r="58" spans="1:15" x14ac:dyDescent="0.25">
      <c r="A58" s="13">
        <v>3</v>
      </c>
      <c r="B58">
        <v>300522568</v>
      </c>
      <c r="C58">
        <v>2394176</v>
      </c>
      <c r="D58">
        <v>1</v>
      </c>
      <c r="E58" t="s">
        <v>53</v>
      </c>
      <c r="F58" t="s">
        <v>54</v>
      </c>
      <c r="G58">
        <v>2892</v>
      </c>
      <c r="H58">
        <v>2496</v>
      </c>
      <c r="I58">
        <v>114</v>
      </c>
      <c r="J58">
        <v>98</v>
      </c>
      <c r="K58">
        <v>397</v>
      </c>
      <c r="L58">
        <v>1</v>
      </c>
      <c r="M58" t="s">
        <v>55</v>
      </c>
      <c r="N58" t="s">
        <v>56</v>
      </c>
      <c r="O58" s="11">
        <f>Interpane[[#This Row],[weight (kg)]]*2.20462262</f>
        <v>875.2351801399999</v>
      </c>
    </row>
    <row r="59" spans="1:15" x14ac:dyDescent="0.25">
      <c r="A59" s="13">
        <v>3</v>
      </c>
      <c r="B59">
        <v>300522568</v>
      </c>
      <c r="C59">
        <v>2394176</v>
      </c>
      <c r="D59">
        <v>1</v>
      </c>
      <c r="E59" t="s">
        <v>53</v>
      </c>
      <c r="F59" t="s">
        <v>54</v>
      </c>
      <c r="G59">
        <v>2892</v>
      </c>
      <c r="H59">
        <v>2496</v>
      </c>
      <c r="I59">
        <v>114</v>
      </c>
      <c r="J59">
        <v>98</v>
      </c>
      <c r="K59">
        <v>397</v>
      </c>
      <c r="L59">
        <v>1</v>
      </c>
      <c r="M59" t="s">
        <v>55</v>
      </c>
      <c r="N59" t="s">
        <v>56</v>
      </c>
      <c r="O59" s="11">
        <f>Interpane[[#This Row],[weight (kg)]]*2.20462262</f>
        <v>875.2351801399999</v>
      </c>
    </row>
    <row r="60" spans="1:15" x14ac:dyDescent="0.25">
      <c r="A60" s="13">
        <v>3</v>
      </c>
      <c r="B60">
        <v>300522568</v>
      </c>
      <c r="C60">
        <v>2394176</v>
      </c>
      <c r="D60">
        <v>1</v>
      </c>
      <c r="E60" t="s">
        <v>53</v>
      </c>
      <c r="F60" t="s">
        <v>54</v>
      </c>
      <c r="G60">
        <v>2892</v>
      </c>
      <c r="H60">
        <v>2496</v>
      </c>
      <c r="I60">
        <v>114</v>
      </c>
      <c r="J60">
        <v>98</v>
      </c>
      <c r="K60">
        <v>397</v>
      </c>
      <c r="L60">
        <v>1</v>
      </c>
      <c r="M60" t="s">
        <v>55</v>
      </c>
      <c r="N60" t="s">
        <v>56</v>
      </c>
      <c r="O60" s="11">
        <f>Interpane[[#This Row],[weight (kg)]]*2.20462262</f>
        <v>875.2351801399999</v>
      </c>
    </row>
    <row r="61" spans="1:15" x14ac:dyDescent="0.25">
      <c r="A61" s="13">
        <v>3</v>
      </c>
      <c r="B61">
        <v>300522568</v>
      </c>
      <c r="C61">
        <v>2394176</v>
      </c>
      <c r="D61">
        <v>1</v>
      </c>
      <c r="E61" t="s">
        <v>53</v>
      </c>
      <c r="F61" t="s">
        <v>54</v>
      </c>
      <c r="G61">
        <v>2892</v>
      </c>
      <c r="H61">
        <v>2496</v>
      </c>
      <c r="I61">
        <v>114</v>
      </c>
      <c r="J61">
        <v>98</v>
      </c>
      <c r="K61">
        <v>397</v>
      </c>
      <c r="L61">
        <v>1</v>
      </c>
      <c r="M61" t="s">
        <v>55</v>
      </c>
      <c r="N61" t="s">
        <v>56</v>
      </c>
      <c r="O61" s="11">
        <f>Interpane[[#This Row],[weight (kg)]]*2.20462262</f>
        <v>875.2351801399999</v>
      </c>
    </row>
    <row r="62" spans="1:15" x14ac:dyDescent="0.25">
      <c r="A62" s="13">
        <v>3</v>
      </c>
      <c r="B62">
        <v>300521804</v>
      </c>
      <c r="C62">
        <v>2394176</v>
      </c>
      <c r="D62">
        <v>1</v>
      </c>
      <c r="E62" t="s">
        <v>53</v>
      </c>
      <c r="F62" t="s">
        <v>54</v>
      </c>
      <c r="G62">
        <v>2892</v>
      </c>
      <c r="H62">
        <v>2496</v>
      </c>
      <c r="I62">
        <v>114</v>
      </c>
      <c r="J62">
        <v>98</v>
      </c>
      <c r="K62">
        <v>397</v>
      </c>
      <c r="L62">
        <v>1</v>
      </c>
      <c r="M62" t="s">
        <v>55</v>
      </c>
      <c r="N62" t="s">
        <v>56</v>
      </c>
      <c r="O62" s="11">
        <f>Interpane[[#This Row],[weight (kg)]]*2.20462262</f>
        <v>875.2351801399999</v>
      </c>
    </row>
    <row r="63" spans="1:15" x14ac:dyDescent="0.25">
      <c r="A63" s="13">
        <v>3</v>
      </c>
      <c r="B63">
        <v>300521804</v>
      </c>
      <c r="C63">
        <v>2394176</v>
      </c>
      <c r="D63">
        <v>1</v>
      </c>
      <c r="E63" t="s">
        <v>53</v>
      </c>
      <c r="F63" t="s">
        <v>54</v>
      </c>
      <c r="G63">
        <v>2892</v>
      </c>
      <c r="H63">
        <v>2496</v>
      </c>
      <c r="I63">
        <v>114</v>
      </c>
      <c r="J63">
        <v>98</v>
      </c>
      <c r="K63">
        <v>397</v>
      </c>
      <c r="L63">
        <v>1</v>
      </c>
      <c r="M63" t="s">
        <v>55</v>
      </c>
      <c r="N63" t="s">
        <v>56</v>
      </c>
      <c r="O63" s="11">
        <f>Interpane[[#This Row],[weight (kg)]]*2.20462262</f>
        <v>875.2351801399999</v>
      </c>
    </row>
    <row r="64" spans="1:15" x14ac:dyDescent="0.25">
      <c r="A64" s="13">
        <v>3</v>
      </c>
      <c r="B64">
        <v>300521804</v>
      </c>
      <c r="C64">
        <v>2394176</v>
      </c>
      <c r="D64">
        <v>1</v>
      </c>
      <c r="E64" t="s">
        <v>53</v>
      </c>
      <c r="F64" t="s">
        <v>54</v>
      </c>
      <c r="G64">
        <v>2892</v>
      </c>
      <c r="H64">
        <v>2496</v>
      </c>
      <c r="I64">
        <v>114</v>
      </c>
      <c r="J64">
        <v>98</v>
      </c>
      <c r="K64">
        <v>397</v>
      </c>
      <c r="L64">
        <v>1</v>
      </c>
      <c r="M64" t="s">
        <v>55</v>
      </c>
      <c r="N64" t="s">
        <v>56</v>
      </c>
      <c r="O64" s="11">
        <f>Interpane[[#This Row],[weight (kg)]]*2.20462262</f>
        <v>875.2351801399999</v>
      </c>
    </row>
    <row r="65" spans="1:15" x14ac:dyDescent="0.25">
      <c r="A65" s="13">
        <v>3</v>
      </c>
      <c r="B65">
        <v>300521804</v>
      </c>
      <c r="C65">
        <v>2394176</v>
      </c>
      <c r="D65">
        <v>1</v>
      </c>
      <c r="E65" t="s">
        <v>53</v>
      </c>
      <c r="F65" t="s">
        <v>54</v>
      </c>
      <c r="G65">
        <v>2892</v>
      </c>
      <c r="H65">
        <v>2496</v>
      </c>
      <c r="I65">
        <v>114</v>
      </c>
      <c r="J65">
        <v>98</v>
      </c>
      <c r="K65">
        <v>397</v>
      </c>
      <c r="L65">
        <v>1</v>
      </c>
      <c r="M65" t="s">
        <v>55</v>
      </c>
      <c r="N65" t="s">
        <v>56</v>
      </c>
      <c r="O65" s="11">
        <f>Interpane[[#This Row],[weight (kg)]]*2.20462262</f>
        <v>875.2351801399999</v>
      </c>
    </row>
    <row r="66" spans="1:15" x14ac:dyDescent="0.25">
      <c r="A66" s="13">
        <v>3</v>
      </c>
      <c r="B66">
        <v>300521804</v>
      </c>
      <c r="C66">
        <v>2394176</v>
      </c>
      <c r="D66">
        <v>1</v>
      </c>
      <c r="E66" t="s">
        <v>53</v>
      </c>
      <c r="F66" t="s">
        <v>54</v>
      </c>
      <c r="G66">
        <v>2892</v>
      </c>
      <c r="H66">
        <v>2496</v>
      </c>
      <c r="I66">
        <v>114</v>
      </c>
      <c r="J66">
        <v>98</v>
      </c>
      <c r="K66">
        <v>397</v>
      </c>
      <c r="L66">
        <v>1</v>
      </c>
      <c r="M66" t="s">
        <v>55</v>
      </c>
      <c r="N66" t="s">
        <v>56</v>
      </c>
      <c r="O66" s="11">
        <f>Interpane[[#This Row],[weight (kg)]]*2.20462262</f>
        <v>875.2351801399999</v>
      </c>
    </row>
    <row r="67" spans="1:15" x14ac:dyDescent="0.25">
      <c r="A67" s="13">
        <v>3</v>
      </c>
      <c r="B67">
        <v>300520896</v>
      </c>
      <c r="C67">
        <v>2394733</v>
      </c>
      <c r="D67">
        <v>1</v>
      </c>
      <c r="E67" t="s">
        <v>57</v>
      </c>
      <c r="F67" t="s">
        <v>58</v>
      </c>
      <c r="G67">
        <v>2892</v>
      </c>
      <c r="H67">
        <v>2496</v>
      </c>
      <c r="I67">
        <v>114</v>
      </c>
      <c r="J67">
        <v>98</v>
      </c>
      <c r="K67">
        <v>397</v>
      </c>
      <c r="L67">
        <v>1</v>
      </c>
      <c r="M67" t="s">
        <v>55</v>
      </c>
      <c r="N67" t="s">
        <v>56</v>
      </c>
      <c r="O67" s="11">
        <f>Interpane[[#This Row],[weight (kg)]]*2.20462262</f>
        <v>875.2351801399999</v>
      </c>
    </row>
    <row r="68" spans="1:15" x14ac:dyDescent="0.25">
      <c r="A68" s="13">
        <v>3</v>
      </c>
      <c r="B68">
        <v>300520896</v>
      </c>
      <c r="C68">
        <v>2394733</v>
      </c>
      <c r="D68">
        <v>1</v>
      </c>
      <c r="E68" t="s">
        <v>57</v>
      </c>
      <c r="F68" t="s">
        <v>58</v>
      </c>
      <c r="G68">
        <v>2892</v>
      </c>
      <c r="H68">
        <v>2496</v>
      </c>
      <c r="I68">
        <v>114</v>
      </c>
      <c r="J68">
        <v>98</v>
      </c>
      <c r="K68">
        <v>397</v>
      </c>
      <c r="L68">
        <v>1</v>
      </c>
      <c r="M68" t="s">
        <v>55</v>
      </c>
      <c r="N68" t="s">
        <v>56</v>
      </c>
      <c r="O68" s="11">
        <f>Interpane[[#This Row],[weight (kg)]]*2.20462262</f>
        <v>875.2351801399999</v>
      </c>
    </row>
    <row r="69" spans="1:15" x14ac:dyDescent="0.25">
      <c r="A69" s="13">
        <v>3</v>
      </c>
      <c r="B69">
        <v>300520896</v>
      </c>
      <c r="C69">
        <v>2394176</v>
      </c>
      <c r="D69">
        <v>1</v>
      </c>
      <c r="E69" t="s">
        <v>53</v>
      </c>
      <c r="F69" t="s">
        <v>54</v>
      </c>
      <c r="G69">
        <v>2892</v>
      </c>
      <c r="H69">
        <v>2496</v>
      </c>
      <c r="I69">
        <v>114</v>
      </c>
      <c r="J69">
        <v>98</v>
      </c>
      <c r="K69">
        <v>397</v>
      </c>
      <c r="L69">
        <v>1</v>
      </c>
      <c r="M69" t="s">
        <v>55</v>
      </c>
      <c r="N69" t="s">
        <v>56</v>
      </c>
      <c r="O69" s="11">
        <f>Interpane[[#This Row],[weight (kg)]]*2.20462262</f>
        <v>875.2351801399999</v>
      </c>
    </row>
    <row r="70" spans="1:15" x14ac:dyDescent="0.25">
      <c r="A70" s="13">
        <v>3</v>
      </c>
      <c r="B70">
        <v>300520896</v>
      </c>
      <c r="C70">
        <v>2394176</v>
      </c>
      <c r="D70">
        <v>1</v>
      </c>
      <c r="E70" t="s">
        <v>53</v>
      </c>
      <c r="F70" t="s">
        <v>54</v>
      </c>
      <c r="G70">
        <v>2892</v>
      </c>
      <c r="H70">
        <v>2496</v>
      </c>
      <c r="I70">
        <v>114</v>
      </c>
      <c r="J70">
        <v>98</v>
      </c>
      <c r="K70">
        <v>397</v>
      </c>
      <c r="L70">
        <v>1</v>
      </c>
      <c r="M70" t="s">
        <v>55</v>
      </c>
      <c r="N70" t="s">
        <v>56</v>
      </c>
      <c r="O70" s="11">
        <f>Interpane[[#This Row],[weight (kg)]]*2.20462262</f>
        <v>875.2351801399999</v>
      </c>
    </row>
    <row r="71" spans="1:15" x14ac:dyDescent="0.25">
      <c r="A71" s="13">
        <v>3</v>
      </c>
      <c r="B71">
        <v>300520896</v>
      </c>
      <c r="C71">
        <v>2394178</v>
      </c>
      <c r="D71">
        <v>1</v>
      </c>
      <c r="E71" t="s">
        <v>57</v>
      </c>
      <c r="F71" t="s">
        <v>59</v>
      </c>
      <c r="G71">
        <v>2892</v>
      </c>
      <c r="H71">
        <v>2496</v>
      </c>
      <c r="I71">
        <v>114</v>
      </c>
      <c r="J71">
        <v>98</v>
      </c>
      <c r="K71">
        <v>397</v>
      </c>
      <c r="L71">
        <v>1</v>
      </c>
      <c r="M71" t="s">
        <v>55</v>
      </c>
      <c r="N71" t="s">
        <v>56</v>
      </c>
      <c r="O71" s="11">
        <f>Interpane[[#This Row],[weight (kg)]]*2.20462262</f>
        <v>875.2351801399999</v>
      </c>
    </row>
    <row r="72" spans="1:15" x14ac:dyDescent="0.25">
      <c r="A72" s="13">
        <v>3</v>
      </c>
      <c r="B72">
        <v>300521576</v>
      </c>
      <c r="C72">
        <v>2394728</v>
      </c>
      <c r="D72">
        <v>9</v>
      </c>
      <c r="E72" t="s">
        <v>60</v>
      </c>
      <c r="F72" t="s">
        <v>61</v>
      </c>
      <c r="G72">
        <v>2645</v>
      </c>
      <c r="H72">
        <v>2496</v>
      </c>
      <c r="I72">
        <v>104</v>
      </c>
      <c r="J72">
        <v>98</v>
      </c>
      <c r="K72">
        <v>363</v>
      </c>
      <c r="L72">
        <v>1</v>
      </c>
      <c r="M72" t="s">
        <v>13</v>
      </c>
      <c r="N72" t="s">
        <v>14</v>
      </c>
      <c r="O72" s="11">
        <f>Interpane[[#This Row],[weight (kg)]]*2.20462262</f>
        <v>800.27801105999993</v>
      </c>
    </row>
    <row r="73" spans="1:15" x14ac:dyDescent="0.25">
      <c r="A73" s="13">
        <v>3</v>
      </c>
      <c r="B73">
        <v>300521576</v>
      </c>
      <c r="C73">
        <v>2394728</v>
      </c>
      <c r="D73">
        <v>9</v>
      </c>
      <c r="E73" t="s">
        <v>60</v>
      </c>
      <c r="F73" t="s">
        <v>61</v>
      </c>
      <c r="G73">
        <v>2645</v>
      </c>
      <c r="H73">
        <v>2496</v>
      </c>
      <c r="I73">
        <v>104</v>
      </c>
      <c r="J73">
        <v>98</v>
      </c>
      <c r="K73">
        <v>363</v>
      </c>
      <c r="L73">
        <v>1</v>
      </c>
      <c r="M73" t="s">
        <v>13</v>
      </c>
      <c r="N73" t="s">
        <v>14</v>
      </c>
      <c r="O73" s="11">
        <f>Interpane[[#This Row],[weight (kg)]]*2.20462262</f>
        <v>800.27801105999993</v>
      </c>
    </row>
    <row r="74" spans="1:15" x14ac:dyDescent="0.25">
      <c r="A74" s="13">
        <v>3</v>
      </c>
      <c r="B74">
        <v>300521576</v>
      </c>
      <c r="C74">
        <v>2394728</v>
      </c>
      <c r="D74">
        <v>9</v>
      </c>
      <c r="E74" t="s">
        <v>60</v>
      </c>
      <c r="F74" t="s">
        <v>61</v>
      </c>
      <c r="G74">
        <v>2645</v>
      </c>
      <c r="H74">
        <v>2496</v>
      </c>
      <c r="I74">
        <v>104</v>
      </c>
      <c r="J74">
        <v>98</v>
      </c>
      <c r="K74">
        <v>363</v>
      </c>
      <c r="L74">
        <v>1</v>
      </c>
      <c r="M74" t="s">
        <v>13</v>
      </c>
      <c r="N74" t="s">
        <v>14</v>
      </c>
      <c r="O74" s="11">
        <f>Interpane[[#This Row],[weight (kg)]]*2.20462262</f>
        <v>800.27801105999993</v>
      </c>
    </row>
    <row r="75" spans="1:15" x14ac:dyDescent="0.25">
      <c r="A75" s="13">
        <v>3</v>
      </c>
      <c r="B75">
        <v>300521576</v>
      </c>
      <c r="C75">
        <v>2394728</v>
      </c>
      <c r="D75">
        <v>9</v>
      </c>
      <c r="E75" t="s">
        <v>60</v>
      </c>
      <c r="F75" t="s">
        <v>61</v>
      </c>
      <c r="G75">
        <v>2645</v>
      </c>
      <c r="H75">
        <v>2496</v>
      </c>
      <c r="I75">
        <v>104</v>
      </c>
      <c r="J75">
        <v>98</v>
      </c>
      <c r="K75">
        <v>363</v>
      </c>
      <c r="L75">
        <v>1</v>
      </c>
      <c r="M75" t="s">
        <v>13</v>
      </c>
      <c r="N75" t="s">
        <v>14</v>
      </c>
      <c r="O75" s="11">
        <f>Interpane[[#This Row],[weight (kg)]]*2.20462262</f>
        <v>800.27801105999993</v>
      </c>
    </row>
    <row r="76" spans="1:15" x14ac:dyDescent="0.25">
      <c r="A76" s="13">
        <v>3</v>
      </c>
      <c r="B76">
        <v>300521576</v>
      </c>
      <c r="C76">
        <v>2394727</v>
      </c>
      <c r="D76">
        <v>3</v>
      </c>
      <c r="E76" t="s">
        <v>62</v>
      </c>
      <c r="F76" t="s">
        <v>63</v>
      </c>
      <c r="G76">
        <v>2551</v>
      </c>
      <c r="H76">
        <v>2496</v>
      </c>
      <c r="I76">
        <v>100</v>
      </c>
      <c r="J76">
        <v>98</v>
      </c>
      <c r="K76">
        <v>350</v>
      </c>
      <c r="L76">
        <v>1</v>
      </c>
      <c r="M76" t="s">
        <v>13</v>
      </c>
      <c r="N76" t="s">
        <v>14</v>
      </c>
      <c r="O76" s="11">
        <f>Interpane[[#This Row],[weight (kg)]]*2.20462262</f>
        <v>771.61791699999992</v>
      </c>
    </row>
    <row r="77" spans="1:15" x14ac:dyDescent="0.25">
      <c r="A77" s="13">
        <v>3</v>
      </c>
      <c r="B77">
        <v>300520083</v>
      </c>
      <c r="C77">
        <v>2394734</v>
      </c>
      <c r="D77">
        <v>1</v>
      </c>
      <c r="E77" t="s">
        <v>64</v>
      </c>
      <c r="F77" t="s">
        <v>65</v>
      </c>
      <c r="G77">
        <v>2181</v>
      </c>
      <c r="H77">
        <v>2496</v>
      </c>
      <c r="I77">
        <v>86</v>
      </c>
      <c r="J77">
        <v>98</v>
      </c>
      <c r="K77">
        <v>299</v>
      </c>
      <c r="L77">
        <v>1</v>
      </c>
      <c r="M77" t="s">
        <v>51</v>
      </c>
      <c r="N77" t="s">
        <v>52</v>
      </c>
      <c r="O77" s="11">
        <f>Interpane[[#This Row],[weight (kg)]]*2.20462262</f>
        <v>659.18216337999991</v>
      </c>
    </row>
    <row r="78" spans="1:15" x14ac:dyDescent="0.25">
      <c r="A78" s="13">
        <v>3</v>
      </c>
      <c r="B78">
        <v>300520083</v>
      </c>
      <c r="C78">
        <v>2394179</v>
      </c>
      <c r="D78">
        <v>1</v>
      </c>
      <c r="E78" t="s">
        <v>64</v>
      </c>
      <c r="F78" t="s">
        <v>66</v>
      </c>
      <c r="G78">
        <v>2181</v>
      </c>
      <c r="H78">
        <v>2496</v>
      </c>
      <c r="I78">
        <v>86</v>
      </c>
      <c r="J78">
        <v>98</v>
      </c>
      <c r="K78">
        <v>299</v>
      </c>
      <c r="L78">
        <v>1</v>
      </c>
      <c r="M78" t="s">
        <v>51</v>
      </c>
      <c r="N78" t="s">
        <v>52</v>
      </c>
      <c r="O78" s="11">
        <f>Interpane[[#This Row],[weight (kg)]]*2.20462262</f>
        <v>659.18216337999991</v>
      </c>
    </row>
    <row r="79" spans="1:15" x14ac:dyDescent="0.25">
      <c r="A79" s="13">
        <v>3</v>
      </c>
      <c r="B79">
        <v>300520083</v>
      </c>
      <c r="C79">
        <v>2394179</v>
      </c>
      <c r="D79">
        <v>1</v>
      </c>
      <c r="E79" t="s">
        <v>64</v>
      </c>
      <c r="F79" t="s">
        <v>66</v>
      </c>
      <c r="G79">
        <v>2181</v>
      </c>
      <c r="H79">
        <v>2496</v>
      </c>
      <c r="I79">
        <v>86</v>
      </c>
      <c r="J79">
        <v>98</v>
      </c>
      <c r="K79">
        <v>299</v>
      </c>
      <c r="L79">
        <v>1</v>
      </c>
      <c r="M79" t="s">
        <v>51</v>
      </c>
      <c r="N79" t="s">
        <v>52</v>
      </c>
      <c r="O79" s="11">
        <f>Interpane[[#This Row],[weight (kg)]]*2.20462262</f>
        <v>659.18216337999991</v>
      </c>
    </row>
    <row r="80" spans="1:15" x14ac:dyDescent="0.25">
      <c r="A80" s="13">
        <v>3</v>
      </c>
      <c r="B80">
        <v>300520083</v>
      </c>
      <c r="C80">
        <v>2394179</v>
      </c>
      <c r="D80">
        <v>1</v>
      </c>
      <c r="E80" t="s">
        <v>64</v>
      </c>
      <c r="F80" t="s">
        <v>66</v>
      </c>
      <c r="G80">
        <v>2181</v>
      </c>
      <c r="H80">
        <v>2496</v>
      </c>
      <c r="I80">
        <v>86</v>
      </c>
      <c r="J80">
        <v>98</v>
      </c>
      <c r="K80">
        <v>299</v>
      </c>
      <c r="L80">
        <v>1</v>
      </c>
      <c r="M80" t="s">
        <v>51</v>
      </c>
      <c r="N80" t="s">
        <v>52</v>
      </c>
      <c r="O80" s="11">
        <f>Interpane[[#This Row],[weight (kg)]]*2.20462262</f>
        <v>659.18216337999991</v>
      </c>
    </row>
    <row r="81" spans="1:15" x14ac:dyDescent="0.25">
      <c r="A81" s="13">
        <v>3</v>
      </c>
      <c r="B81">
        <v>300520083</v>
      </c>
      <c r="C81">
        <v>2394179</v>
      </c>
      <c r="D81">
        <v>1</v>
      </c>
      <c r="E81" t="s">
        <v>64</v>
      </c>
      <c r="F81" t="s">
        <v>66</v>
      </c>
      <c r="G81">
        <v>2181</v>
      </c>
      <c r="H81">
        <v>2496</v>
      </c>
      <c r="I81">
        <v>86</v>
      </c>
      <c r="J81">
        <v>98</v>
      </c>
      <c r="K81">
        <v>299</v>
      </c>
      <c r="L81">
        <v>1</v>
      </c>
      <c r="M81" t="s">
        <v>51</v>
      </c>
      <c r="N81" t="s">
        <v>52</v>
      </c>
      <c r="O81" s="11">
        <f>Interpane[[#This Row],[weight (kg)]]*2.20462262</f>
        <v>659.18216337999991</v>
      </c>
    </row>
    <row r="82" spans="1:15" x14ac:dyDescent="0.25">
      <c r="A82" s="13">
        <v>3</v>
      </c>
      <c r="B82">
        <v>300520083</v>
      </c>
      <c r="C82">
        <v>2394179</v>
      </c>
      <c r="D82">
        <v>1</v>
      </c>
      <c r="E82" t="s">
        <v>64</v>
      </c>
      <c r="F82" t="s">
        <v>66</v>
      </c>
      <c r="G82">
        <v>2181</v>
      </c>
      <c r="H82">
        <v>2496</v>
      </c>
      <c r="I82">
        <v>86</v>
      </c>
      <c r="J82">
        <v>98</v>
      </c>
      <c r="K82">
        <v>299</v>
      </c>
      <c r="L82">
        <v>1</v>
      </c>
      <c r="M82" t="s">
        <v>51</v>
      </c>
      <c r="N82" t="s">
        <v>52</v>
      </c>
      <c r="O82" s="11">
        <f>Interpane[[#This Row],[weight (kg)]]*2.20462262</f>
        <v>659.18216337999991</v>
      </c>
    </row>
    <row r="83" spans="1:15" x14ac:dyDescent="0.25">
      <c r="A83" s="13">
        <v>3</v>
      </c>
      <c r="B83">
        <v>300520083</v>
      </c>
      <c r="C83">
        <v>2394734</v>
      </c>
      <c r="D83">
        <v>1</v>
      </c>
      <c r="E83" t="s">
        <v>64</v>
      </c>
      <c r="F83" t="s">
        <v>65</v>
      </c>
      <c r="G83">
        <v>2181</v>
      </c>
      <c r="H83">
        <v>2496</v>
      </c>
      <c r="I83">
        <v>86</v>
      </c>
      <c r="J83">
        <v>98</v>
      </c>
      <c r="K83">
        <v>299</v>
      </c>
      <c r="L83">
        <v>1</v>
      </c>
      <c r="M83" t="s">
        <v>51</v>
      </c>
      <c r="N83" t="s">
        <v>52</v>
      </c>
      <c r="O83" s="11">
        <f>Interpane[[#This Row],[weight (kg)]]*2.20462262</f>
        <v>659.18216337999991</v>
      </c>
    </row>
    <row r="84" spans="1:15" x14ac:dyDescent="0.25">
      <c r="A84" s="13">
        <v>3</v>
      </c>
      <c r="B84">
        <v>300522302</v>
      </c>
      <c r="C84">
        <v>2394734</v>
      </c>
      <c r="D84">
        <v>1</v>
      </c>
      <c r="E84" t="s">
        <v>64</v>
      </c>
      <c r="F84" t="s">
        <v>65</v>
      </c>
      <c r="G84">
        <v>2181</v>
      </c>
      <c r="H84">
        <v>2496</v>
      </c>
      <c r="I84">
        <v>86</v>
      </c>
      <c r="J84">
        <v>98</v>
      </c>
      <c r="K84">
        <v>299</v>
      </c>
      <c r="L84">
        <v>1</v>
      </c>
      <c r="M84" t="s">
        <v>51</v>
      </c>
      <c r="N84" t="s">
        <v>52</v>
      </c>
      <c r="O84" s="11">
        <f>Interpane[[#This Row],[weight (kg)]]*2.20462262</f>
        <v>659.18216337999991</v>
      </c>
    </row>
    <row r="85" spans="1:15" x14ac:dyDescent="0.25">
      <c r="A85" s="13">
        <v>3</v>
      </c>
      <c r="B85">
        <v>300522302</v>
      </c>
      <c r="C85">
        <v>2394734</v>
      </c>
      <c r="D85">
        <v>1</v>
      </c>
      <c r="E85" t="s">
        <v>64</v>
      </c>
      <c r="F85" t="s">
        <v>65</v>
      </c>
      <c r="G85">
        <v>2181</v>
      </c>
      <c r="H85">
        <v>2496</v>
      </c>
      <c r="I85">
        <v>86</v>
      </c>
      <c r="J85">
        <v>98</v>
      </c>
      <c r="K85">
        <v>299</v>
      </c>
      <c r="L85">
        <v>1</v>
      </c>
      <c r="M85" t="s">
        <v>51</v>
      </c>
      <c r="N85" t="s">
        <v>52</v>
      </c>
      <c r="O85" s="11">
        <f>Interpane[[#This Row],[weight (kg)]]*2.20462262</f>
        <v>659.18216337999991</v>
      </c>
    </row>
    <row r="86" spans="1:15" x14ac:dyDescent="0.25">
      <c r="A86" s="13">
        <v>3</v>
      </c>
      <c r="B86">
        <v>300522302</v>
      </c>
      <c r="C86">
        <v>2394734</v>
      </c>
      <c r="D86">
        <v>1</v>
      </c>
      <c r="E86" t="s">
        <v>64</v>
      </c>
      <c r="F86" t="s">
        <v>65</v>
      </c>
      <c r="G86">
        <v>2181</v>
      </c>
      <c r="H86">
        <v>2496</v>
      </c>
      <c r="I86">
        <v>86</v>
      </c>
      <c r="J86">
        <v>98</v>
      </c>
      <c r="K86">
        <v>299</v>
      </c>
      <c r="L86">
        <v>1</v>
      </c>
      <c r="M86" t="s">
        <v>51</v>
      </c>
      <c r="N86" t="s">
        <v>52</v>
      </c>
      <c r="O86" s="11">
        <f>Interpane[[#This Row],[weight (kg)]]*2.20462262</f>
        <v>659.18216337999991</v>
      </c>
    </row>
    <row r="87" spans="1:15" x14ac:dyDescent="0.25">
      <c r="A87" s="13">
        <v>3</v>
      </c>
      <c r="B87">
        <v>300522302</v>
      </c>
      <c r="C87">
        <v>2394734</v>
      </c>
      <c r="D87">
        <v>1</v>
      </c>
      <c r="E87" t="s">
        <v>64</v>
      </c>
      <c r="F87" t="s">
        <v>65</v>
      </c>
      <c r="G87">
        <v>2181</v>
      </c>
      <c r="H87">
        <v>2496</v>
      </c>
      <c r="I87">
        <v>86</v>
      </c>
      <c r="J87">
        <v>98</v>
      </c>
      <c r="K87">
        <v>299</v>
      </c>
      <c r="L87">
        <v>1</v>
      </c>
      <c r="M87" t="s">
        <v>51</v>
      </c>
      <c r="N87" t="s">
        <v>52</v>
      </c>
      <c r="O87" s="11">
        <f>Interpane[[#This Row],[weight (kg)]]*2.20462262</f>
        <v>659.18216337999991</v>
      </c>
    </row>
    <row r="88" spans="1:15" x14ac:dyDescent="0.25">
      <c r="A88" s="13">
        <v>3</v>
      </c>
      <c r="B88">
        <v>300522302</v>
      </c>
      <c r="C88">
        <v>2394734</v>
      </c>
      <c r="D88">
        <v>1</v>
      </c>
      <c r="E88" t="s">
        <v>64</v>
      </c>
      <c r="F88" t="s">
        <v>65</v>
      </c>
      <c r="G88">
        <v>2181</v>
      </c>
      <c r="H88">
        <v>2496</v>
      </c>
      <c r="I88">
        <v>86</v>
      </c>
      <c r="J88">
        <v>98</v>
      </c>
      <c r="K88">
        <v>299</v>
      </c>
      <c r="L88">
        <v>1</v>
      </c>
      <c r="M88" t="s">
        <v>51</v>
      </c>
      <c r="N88" t="s">
        <v>52</v>
      </c>
      <c r="O88" s="11">
        <f>Interpane[[#This Row],[weight (kg)]]*2.20462262</f>
        <v>659.18216337999991</v>
      </c>
    </row>
    <row r="89" spans="1:15" x14ac:dyDescent="0.25">
      <c r="A89" s="13">
        <v>3</v>
      </c>
      <c r="B89">
        <v>300522302</v>
      </c>
      <c r="C89">
        <v>2394734</v>
      </c>
      <c r="D89">
        <v>2</v>
      </c>
      <c r="E89" t="s">
        <v>67</v>
      </c>
      <c r="F89" t="s">
        <v>65</v>
      </c>
      <c r="G89">
        <v>2118</v>
      </c>
      <c r="H89">
        <v>2496</v>
      </c>
      <c r="I89">
        <v>83</v>
      </c>
      <c r="J89">
        <v>98</v>
      </c>
      <c r="K89">
        <v>291</v>
      </c>
      <c r="L89">
        <v>1</v>
      </c>
      <c r="M89" t="s">
        <v>51</v>
      </c>
      <c r="N89" t="s">
        <v>52</v>
      </c>
      <c r="O89" s="11">
        <f>Interpane[[#This Row],[weight (kg)]]*2.20462262</f>
        <v>641.54518241999995</v>
      </c>
    </row>
    <row r="90" spans="1:15" x14ac:dyDescent="0.25">
      <c r="A90" s="13">
        <v>3</v>
      </c>
      <c r="B90">
        <v>300522302</v>
      </c>
      <c r="C90">
        <v>2394734</v>
      </c>
      <c r="D90">
        <v>2</v>
      </c>
      <c r="E90" t="s">
        <v>67</v>
      </c>
      <c r="F90" t="s">
        <v>65</v>
      </c>
      <c r="G90">
        <v>2118</v>
      </c>
      <c r="H90">
        <v>2496</v>
      </c>
      <c r="I90">
        <v>83</v>
      </c>
      <c r="J90">
        <v>98</v>
      </c>
      <c r="K90">
        <v>291</v>
      </c>
      <c r="L90">
        <v>1</v>
      </c>
      <c r="M90" t="s">
        <v>51</v>
      </c>
      <c r="N90" t="s">
        <v>52</v>
      </c>
      <c r="O90" s="11">
        <f>Interpane[[#This Row],[weight (kg)]]*2.20462262</f>
        <v>641.54518241999995</v>
      </c>
    </row>
    <row r="91" spans="1:15" x14ac:dyDescent="0.25">
      <c r="A91" s="13">
        <v>4</v>
      </c>
      <c r="B91">
        <v>300521187</v>
      </c>
      <c r="C91">
        <v>2394732</v>
      </c>
      <c r="D91">
        <v>1</v>
      </c>
      <c r="E91" t="s">
        <v>87</v>
      </c>
      <c r="F91" t="s">
        <v>88</v>
      </c>
      <c r="G91">
        <v>3743</v>
      </c>
      <c r="H91">
        <v>870</v>
      </c>
      <c r="I91">
        <v>147</v>
      </c>
      <c r="J91">
        <v>34</v>
      </c>
      <c r="K91">
        <v>179</v>
      </c>
      <c r="L91">
        <v>1</v>
      </c>
      <c r="M91" t="s">
        <v>89</v>
      </c>
      <c r="N91" t="s">
        <v>90</v>
      </c>
      <c r="O91" s="11">
        <f>Interpane[[#This Row],[weight (kg)]]*2.20462262</f>
        <v>394.62744898</v>
      </c>
    </row>
    <row r="92" spans="1:15" x14ac:dyDescent="0.25">
      <c r="A92" s="13">
        <v>4</v>
      </c>
      <c r="B92">
        <v>300521187</v>
      </c>
      <c r="C92">
        <v>2394732</v>
      </c>
      <c r="D92">
        <v>1</v>
      </c>
      <c r="E92" t="s">
        <v>87</v>
      </c>
      <c r="F92" t="s">
        <v>88</v>
      </c>
      <c r="G92">
        <v>3743</v>
      </c>
      <c r="H92">
        <v>870</v>
      </c>
      <c r="I92">
        <v>147</v>
      </c>
      <c r="J92">
        <v>34</v>
      </c>
      <c r="K92">
        <v>179</v>
      </c>
      <c r="L92">
        <v>1</v>
      </c>
      <c r="M92" t="s">
        <v>89</v>
      </c>
      <c r="N92" t="s">
        <v>90</v>
      </c>
      <c r="O92" s="11">
        <f>Interpane[[#This Row],[weight (kg)]]*2.20462262</f>
        <v>394.62744898</v>
      </c>
    </row>
    <row r="93" spans="1:15" x14ac:dyDescent="0.25">
      <c r="A93" s="13">
        <v>4</v>
      </c>
      <c r="B93">
        <v>300521187</v>
      </c>
      <c r="C93">
        <v>2394732</v>
      </c>
      <c r="D93">
        <v>1</v>
      </c>
      <c r="E93" t="s">
        <v>87</v>
      </c>
      <c r="F93" t="s">
        <v>88</v>
      </c>
      <c r="G93">
        <v>3743</v>
      </c>
      <c r="H93">
        <v>870</v>
      </c>
      <c r="I93">
        <v>147</v>
      </c>
      <c r="J93">
        <v>34</v>
      </c>
      <c r="K93">
        <v>179</v>
      </c>
      <c r="L93">
        <v>1</v>
      </c>
      <c r="M93" t="s">
        <v>89</v>
      </c>
      <c r="N93" t="s">
        <v>90</v>
      </c>
      <c r="O93" s="11">
        <f>Interpane[[#This Row],[weight (kg)]]*2.20462262</f>
        <v>394.62744898</v>
      </c>
    </row>
    <row r="94" spans="1:15" x14ac:dyDescent="0.25">
      <c r="A94" s="13">
        <v>4</v>
      </c>
      <c r="B94">
        <v>300521187</v>
      </c>
      <c r="C94">
        <v>2394732</v>
      </c>
      <c r="D94">
        <v>1</v>
      </c>
      <c r="E94" t="s">
        <v>87</v>
      </c>
      <c r="F94" t="s">
        <v>88</v>
      </c>
      <c r="G94">
        <v>3743</v>
      </c>
      <c r="H94">
        <v>870</v>
      </c>
      <c r="I94">
        <v>147</v>
      </c>
      <c r="J94">
        <v>34</v>
      </c>
      <c r="K94">
        <v>179</v>
      </c>
      <c r="L94">
        <v>1</v>
      </c>
      <c r="M94" t="s">
        <v>89</v>
      </c>
      <c r="N94" t="s">
        <v>90</v>
      </c>
      <c r="O94" s="11">
        <f>Interpane[[#This Row],[weight (kg)]]*2.20462262</f>
        <v>394.62744898</v>
      </c>
    </row>
    <row r="95" spans="1:15" x14ac:dyDescent="0.25">
      <c r="A95" s="13">
        <v>4</v>
      </c>
      <c r="B95">
        <v>300521187</v>
      </c>
      <c r="C95">
        <v>2394732</v>
      </c>
      <c r="D95">
        <v>1</v>
      </c>
      <c r="E95" t="s">
        <v>87</v>
      </c>
      <c r="F95" t="s">
        <v>88</v>
      </c>
      <c r="G95">
        <v>3743</v>
      </c>
      <c r="H95">
        <v>870</v>
      </c>
      <c r="I95">
        <v>147</v>
      </c>
      <c r="J95">
        <v>34</v>
      </c>
      <c r="K95">
        <v>179</v>
      </c>
      <c r="L95">
        <v>1</v>
      </c>
      <c r="M95" t="s">
        <v>89</v>
      </c>
      <c r="N95" t="s">
        <v>90</v>
      </c>
      <c r="O95" s="11">
        <f>Interpane[[#This Row],[weight (kg)]]*2.20462262</f>
        <v>394.62744898</v>
      </c>
    </row>
    <row r="96" spans="1:15" x14ac:dyDescent="0.25">
      <c r="A96" s="13">
        <v>4</v>
      </c>
      <c r="B96">
        <v>300521187</v>
      </c>
      <c r="C96">
        <v>2394732</v>
      </c>
      <c r="D96">
        <v>1</v>
      </c>
      <c r="E96" t="s">
        <v>87</v>
      </c>
      <c r="F96" t="s">
        <v>88</v>
      </c>
      <c r="G96">
        <v>3743</v>
      </c>
      <c r="H96">
        <v>870</v>
      </c>
      <c r="I96">
        <v>147</v>
      </c>
      <c r="J96">
        <v>34</v>
      </c>
      <c r="K96">
        <v>179</v>
      </c>
      <c r="L96">
        <v>1</v>
      </c>
      <c r="M96" t="s">
        <v>89</v>
      </c>
      <c r="N96" t="s">
        <v>90</v>
      </c>
      <c r="O96" s="11">
        <f>Interpane[[#This Row],[weight (kg)]]*2.20462262</f>
        <v>394.62744898</v>
      </c>
    </row>
    <row r="97" spans="1:15" x14ac:dyDescent="0.25">
      <c r="A97" s="13">
        <v>4</v>
      </c>
      <c r="B97">
        <v>300521187</v>
      </c>
      <c r="C97">
        <v>2394732</v>
      </c>
      <c r="D97">
        <v>1</v>
      </c>
      <c r="E97" t="s">
        <v>87</v>
      </c>
      <c r="F97" t="s">
        <v>88</v>
      </c>
      <c r="G97">
        <v>3743</v>
      </c>
      <c r="H97">
        <v>870</v>
      </c>
      <c r="I97">
        <v>147</v>
      </c>
      <c r="J97">
        <v>34</v>
      </c>
      <c r="K97">
        <v>179</v>
      </c>
      <c r="L97">
        <v>1</v>
      </c>
      <c r="M97" t="s">
        <v>89</v>
      </c>
      <c r="N97" t="s">
        <v>90</v>
      </c>
      <c r="O97" s="11">
        <f>Interpane[[#This Row],[weight (kg)]]*2.20462262</f>
        <v>394.62744898</v>
      </c>
    </row>
    <row r="98" spans="1:15" x14ac:dyDescent="0.25">
      <c r="A98" s="13">
        <v>4</v>
      </c>
      <c r="B98">
        <v>300521187</v>
      </c>
      <c r="C98">
        <v>2394732</v>
      </c>
      <c r="D98">
        <v>1</v>
      </c>
      <c r="E98" t="s">
        <v>87</v>
      </c>
      <c r="F98" t="s">
        <v>88</v>
      </c>
      <c r="G98">
        <v>3743</v>
      </c>
      <c r="H98">
        <v>870</v>
      </c>
      <c r="I98">
        <v>147</v>
      </c>
      <c r="J98">
        <v>34</v>
      </c>
      <c r="K98">
        <v>179</v>
      </c>
      <c r="L98">
        <v>1</v>
      </c>
      <c r="M98" t="s">
        <v>89</v>
      </c>
      <c r="N98" t="s">
        <v>90</v>
      </c>
      <c r="O98" s="11">
        <f>Interpane[[#This Row],[weight (kg)]]*2.20462262</f>
        <v>394.62744898</v>
      </c>
    </row>
    <row r="99" spans="1:15" x14ac:dyDescent="0.25">
      <c r="A99" s="13">
        <v>4</v>
      </c>
      <c r="B99">
        <v>300521187</v>
      </c>
      <c r="C99">
        <v>2394732</v>
      </c>
      <c r="D99">
        <v>1</v>
      </c>
      <c r="E99" t="s">
        <v>87</v>
      </c>
      <c r="F99" t="s">
        <v>88</v>
      </c>
      <c r="G99">
        <v>3743</v>
      </c>
      <c r="H99">
        <v>870</v>
      </c>
      <c r="I99">
        <v>147</v>
      </c>
      <c r="J99">
        <v>34</v>
      </c>
      <c r="K99">
        <v>179</v>
      </c>
      <c r="L99">
        <v>1</v>
      </c>
      <c r="M99" t="s">
        <v>89</v>
      </c>
      <c r="N99" t="s">
        <v>90</v>
      </c>
      <c r="O99" s="11">
        <f>Interpane[[#This Row],[weight (kg)]]*2.20462262</f>
        <v>394.62744898</v>
      </c>
    </row>
    <row r="100" spans="1:15" x14ac:dyDescent="0.25">
      <c r="A100" s="13">
        <v>4</v>
      </c>
      <c r="B100">
        <v>300520183</v>
      </c>
      <c r="C100">
        <v>2394728</v>
      </c>
      <c r="D100">
        <v>8</v>
      </c>
      <c r="E100" t="s">
        <v>91</v>
      </c>
      <c r="F100" t="s">
        <v>61</v>
      </c>
      <c r="G100">
        <v>2645</v>
      </c>
      <c r="H100">
        <v>870</v>
      </c>
      <c r="I100">
        <v>104</v>
      </c>
      <c r="J100">
        <v>34</v>
      </c>
      <c r="K100">
        <v>127</v>
      </c>
      <c r="L100">
        <v>1</v>
      </c>
      <c r="M100" t="s">
        <v>92</v>
      </c>
      <c r="N100" t="s">
        <v>93</v>
      </c>
      <c r="O100" s="11">
        <f>Interpane[[#This Row],[weight (kg)]]*2.20462262</f>
        <v>279.98707273999997</v>
      </c>
    </row>
    <row r="101" spans="1:15" x14ac:dyDescent="0.25">
      <c r="A101" s="13">
        <v>4</v>
      </c>
      <c r="B101">
        <v>300520183</v>
      </c>
      <c r="C101">
        <v>2394728</v>
      </c>
      <c r="D101">
        <v>8</v>
      </c>
      <c r="E101" t="s">
        <v>91</v>
      </c>
      <c r="F101" t="s">
        <v>61</v>
      </c>
      <c r="G101">
        <v>2645</v>
      </c>
      <c r="H101">
        <v>870</v>
      </c>
      <c r="I101">
        <v>104</v>
      </c>
      <c r="J101">
        <v>34</v>
      </c>
      <c r="K101">
        <v>127</v>
      </c>
      <c r="L101">
        <v>1</v>
      </c>
      <c r="M101" t="s">
        <v>92</v>
      </c>
      <c r="N101" t="s">
        <v>93</v>
      </c>
      <c r="O101" s="11">
        <f>Interpane[[#This Row],[weight (kg)]]*2.20462262</f>
        <v>279.98707273999997</v>
      </c>
    </row>
    <row r="102" spans="1:15" x14ac:dyDescent="0.25">
      <c r="A102" s="13">
        <v>4</v>
      </c>
      <c r="B102">
        <v>300520183</v>
      </c>
      <c r="C102">
        <v>2394728</v>
      </c>
      <c r="D102">
        <v>8</v>
      </c>
      <c r="E102" t="s">
        <v>91</v>
      </c>
      <c r="F102" t="s">
        <v>61</v>
      </c>
      <c r="G102">
        <v>2645</v>
      </c>
      <c r="H102">
        <v>870</v>
      </c>
      <c r="I102">
        <v>104</v>
      </c>
      <c r="J102">
        <v>34</v>
      </c>
      <c r="K102">
        <v>127</v>
      </c>
      <c r="L102">
        <v>1</v>
      </c>
      <c r="M102" t="s">
        <v>92</v>
      </c>
      <c r="N102" t="s">
        <v>93</v>
      </c>
      <c r="O102" s="11">
        <f>Interpane[[#This Row],[weight (kg)]]*2.20462262</f>
        <v>279.98707273999997</v>
      </c>
    </row>
    <row r="103" spans="1:15" x14ac:dyDescent="0.25">
      <c r="A103" s="13">
        <v>4</v>
      </c>
      <c r="B103">
        <v>300520183</v>
      </c>
      <c r="C103">
        <v>2394728</v>
      </c>
      <c r="D103">
        <v>8</v>
      </c>
      <c r="E103" t="s">
        <v>91</v>
      </c>
      <c r="F103" t="s">
        <v>61</v>
      </c>
      <c r="G103">
        <v>2645</v>
      </c>
      <c r="H103">
        <v>870</v>
      </c>
      <c r="I103">
        <v>104</v>
      </c>
      <c r="J103">
        <v>34</v>
      </c>
      <c r="K103">
        <v>127</v>
      </c>
      <c r="L103">
        <v>1</v>
      </c>
      <c r="M103" t="s">
        <v>92</v>
      </c>
      <c r="N103" t="s">
        <v>93</v>
      </c>
      <c r="O103" s="11">
        <f>Interpane[[#This Row],[weight (kg)]]*2.20462262</f>
        <v>279.98707273999997</v>
      </c>
    </row>
    <row r="104" spans="1:15" x14ac:dyDescent="0.25">
      <c r="A104" s="13">
        <v>4</v>
      </c>
      <c r="B104">
        <v>300520183</v>
      </c>
      <c r="C104">
        <v>2394728</v>
      </c>
      <c r="D104">
        <v>8</v>
      </c>
      <c r="E104" t="s">
        <v>91</v>
      </c>
      <c r="F104" t="s">
        <v>61</v>
      </c>
      <c r="G104">
        <v>2645</v>
      </c>
      <c r="H104">
        <v>870</v>
      </c>
      <c r="I104">
        <v>104</v>
      </c>
      <c r="J104">
        <v>34</v>
      </c>
      <c r="K104">
        <v>127</v>
      </c>
      <c r="L104">
        <v>1</v>
      </c>
      <c r="M104" t="s">
        <v>92</v>
      </c>
      <c r="N104" t="s">
        <v>93</v>
      </c>
      <c r="O104" s="11">
        <f>Interpane[[#This Row],[weight (kg)]]*2.20462262</f>
        <v>279.98707273999997</v>
      </c>
    </row>
    <row r="105" spans="1:15" x14ac:dyDescent="0.25">
      <c r="A105" s="13">
        <v>4</v>
      </c>
      <c r="B105">
        <v>300520183</v>
      </c>
      <c r="C105">
        <v>2394728</v>
      </c>
      <c r="D105">
        <v>8</v>
      </c>
      <c r="E105" t="s">
        <v>91</v>
      </c>
      <c r="F105" t="s">
        <v>61</v>
      </c>
      <c r="G105">
        <v>2645</v>
      </c>
      <c r="H105">
        <v>870</v>
      </c>
      <c r="I105">
        <v>104</v>
      </c>
      <c r="J105">
        <v>34</v>
      </c>
      <c r="K105">
        <v>127</v>
      </c>
      <c r="L105">
        <v>1</v>
      </c>
      <c r="M105" t="s">
        <v>92</v>
      </c>
      <c r="N105" t="s">
        <v>93</v>
      </c>
      <c r="O105" s="11">
        <f>Interpane[[#This Row],[weight (kg)]]*2.20462262</f>
        <v>279.98707273999997</v>
      </c>
    </row>
    <row r="106" spans="1:15" x14ac:dyDescent="0.25">
      <c r="A106" s="13">
        <v>4</v>
      </c>
      <c r="B106">
        <v>300520183</v>
      </c>
      <c r="C106">
        <v>2394728</v>
      </c>
      <c r="D106">
        <v>8</v>
      </c>
      <c r="E106" t="s">
        <v>91</v>
      </c>
      <c r="F106" t="s">
        <v>61</v>
      </c>
      <c r="G106">
        <v>2645</v>
      </c>
      <c r="H106">
        <v>870</v>
      </c>
      <c r="I106">
        <v>104</v>
      </c>
      <c r="J106">
        <v>34</v>
      </c>
      <c r="K106">
        <v>127</v>
      </c>
      <c r="L106">
        <v>1</v>
      </c>
      <c r="M106" t="s">
        <v>92</v>
      </c>
      <c r="N106" t="s">
        <v>93</v>
      </c>
      <c r="O106" s="11">
        <f>Interpane[[#This Row],[weight (kg)]]*2.20462262</f>
        <v>279.98707273999997</v>
      </c>
    </row>
    <row r="107" spans="1:15" x14ac:dyDescent="0.25">
      <c r="A107" s="13">
        <v>4</v>
      </c>
      <c r="B107">
        <v>300520183</v>
      </c>
      <c r="C107">
        <v>2394728</v>
      </c>
      <c r="D107">
        <v>8</v>
      </c>
      <c r="E107" t="s">
        <v>91</v>
      </c>
      <c r="F107" t="s">
        <v>61</v>
      </c>
      <c r="G107">
        <v>2645</v>
      </c>
      <c r="H107">
        <v>870</v>
      </c>
      <c r="I107">
        <v>104</v>
      </c>
      <c r="J107">
        <v>34</v>
      </c>
      <c r="K107">
        <v>127</v>
      </c>
      <c r="L107">
        <v>1</v>
      </c>
      <c r="M107" t="s">
        <v>92</v>
      </c>
      <c r="N107" t="s">
        <v>93</v>
      </c>
      <c r="O107" s="11">
        <f>Interpane[[#This Row],[weight (kg)]]*2.20462262</f>
        <v>279.98707273999997</v>
      </c>
    </row>
    <row r="108" spans="1:15" x14ac:dyDescent="0.25">
      <c r="A108" s="13">
        <v>4</v>
      </c>
      <c r="B108">
        <v>300520183</v>
      </c>
      <c r="C108">
        <v>2394728</v>
      </c>
      <c r="D108">
        <v>8</v>
      </c>
      <c r="E108" t="s">
        <v>91</v>
      </c>
      <c r="F108" t="s">
        <v>61</v>
      </c>
      <c r="G108">
        <v>2645</v>
      </c>
      <c r="H108">
        <v>870</v>
      </c>
      <c r="I108">
        <v>104</v>
      </c>
      <c r="J108">
        <v>34</v>
      </c>
      <c r="K108">
        <v>127</v>
      </c>
      <c r="L108">
        <v>1</v>
      </c>
      <c r="M108" t="s">
        <v>92</v>
      </c>
      <c r="N108" t="s">
        <v>93</v>
      </c>
      <c r="O108" s="11">
        <f>Interpane[[#This Row],[weight (kg)]]*2.20462262</f>
        <v>279.98707273999997</v>
      </c>
    </row>
    <row r="109" spans="1:15" x14ac:dyDescent="0.25">
      <c r="A109" s="13">
        <v>4</v>
      </c>
      <c r="B109">
        <v>300520183</v>
      </c>
      <c r="C109">
        <v>2394728</v>
      </c>
      <c r="D109">
        <v>8</v>
      </c>
      <c r="E109" t="s">
        <v>91</v>
      </c>
      <c r="F109" t="s">
        <v>61</v>
      </c>
      <c r="G109">
        <v>2645</v>
      </c>
      <c r="H109">
        <v>870</v>
      </c>
      <c r="I109">
        <v>104</v>
      </c>
      <c r="J109">
        <v>34</v>
      </c>
      <c r="K109">
        <v>127</v>
      </c>
      <c r="L109">
        <v>1</v>
      </c>
      <c r="M109" t="s">
        <v>92</v>
      </c>
      <c r="N109" t="s">
        <v>93</v>
      </c>
      <c r="O109" s="11">
        <f>Interpane[[#This Row],[weight (kg)]]*2.20462262</f>
        <v>279.98707273999997</v>
      </c>
    </row>
    <row r="110" spans="1:15" x14ac:dyDescent="0.25">
      <c r="A110" s="13">
        <v>4</v>
      </c>
      <c r="B110">
        <v>300520183</v>
      </c>
      <c r="C110">
        <v>2394728</v>
      </c>
      <c r="D110">
        <v>8</v>
      </c>
      <c r="E110" t="s">
        <v>91</v>
      </c>
      <c r="F110" t="s">
        <v>61</v>
      </c>
      <c r="G110">
        <v>2645</v>
      </c>
      <c r="H110">
        <v>870</v>
      </c>
      <c r="I110">
        <v>104</v>
      </c>
      <c r="J110">
        <v>34</v>
      </c>
      <c r="K110">
        <v>127</v>
      </c>
      <c r="L110">
        <v>1</v>
      </c>
      <c r="M110" t="s">
        <v>92</v>
      </c>
      <c r="N110" t="s">
        <v>93</v>
      </c>
      <c r="O110" s="11">
        <f>Interpane[[#This Row],[weight (kg)]]*2.20462262</f>
        <v>279.98707273999997</v>
      </c>
    </row>
    <row r="111" spans="1:15" x14ac:dyDescent="0.25">
      <c r="A111" s="13">
        <v>4</v>
      </c>
      <c r="B111">
        <v>300520183</v>
      </c>
      <c r="C111">
        <v>2394728</v>
      </c>
      <c r="D111">
        <v>8</v>
      </c>
      <c r="E111" t="s">
        <v>91</v>
      </c>
      <c r="F111" t="s">
        <v>61</v>
      </c>
      <c r="G111">
        <v>2645</v>
      </c>
      <c r="H111">
        <v>870</v>
      </c>
      <c r="I111">
        <v>104</v>
      </c>
      <c r="J111">
        <v>34</v>
      </c>
      <c r="K111">
        <v>127</v>
      </c>
      <c r="L111">
        <v>1</v>
      </c>
      <c r="M111" t="s">
        <v>92</v>
      </c>
      <c r="N111" t="s">
        <v>93</v>
      </c>
      <c r="O111" s="11">
        <f>Interpane[[#This Row],[weight (kg)]]*2.20462262</f>
        <v>279.98707273999997</v>
      </c>
    </row>
    <row r="112" spans="1:15" x14ac:dyDescent="0.25">
      <c r="A112" s="13">
        <v>4</v>
      </c>
      <c r="B112">
        <v>300520183</v>
      </c>
      <c r="C112">
        <v>2394728</v>
      </c>
      <c r="D112">
        <v>8</v>
      </c>
      <c r="E112" t="s">
        <v>91</v>
      </c>
      <c r="F112" t="s">
        <v>61</v>
      </c>
      <c r="G112">
        <v>2645</v>
      </c>
      <c r="H112">
        <v>870</v>
      </c>
      <c r="I112">
        <v>104</v>
      </c>
      <c r="J112">
        <v>34</v>
      </c>
      <c r="K112">
        <v>127</v>
      </c>
      <c r="L112">
        <v>1</v>
      </c>
      <c r="M112" t="s">
        <v>92</v>
      </c>
      <c r="N112" t="s">
        <v>93</v>
      </c>
      <c r="O112" s="11">
        <f>Interpane[[#This Row],[weight (kg)]]*2.20462262</f>
        <v>279.98707273999997</v>
      </c>
    </row>
    <row r="113" spans="1:15" x14ac:dyDescent="0.25">
      <c r="A113" s="13">
        <v>4</v>
      </c>
      <c r="B113">
        <v>300520183</v>
      </c>
      <c r="C113">
        <v>2394728</v>
      </c>
      <c r="D113">
        <v>8</v>
      </c>
      <c r="E113" t="s">
        <v>91</v>
      </c>
      <c r="F113" t="s">
        <v>61</v>
      </c>
      <c r="G113">
        <v>2645</v>
      </c>
      <c r="H113">
        <v>870</v>
      </c>
      <c r="I113">
        <v>104</v>
      </c>
      <c r="J113">
        <v>34</v>
      </c>
      <c r="K113">
        <v>127</v>
      </c>
      <c r="L113">
        <v>1</v>
      </c>
      <c r="M113" t="s">
        <v>92</v>
      </c>
      <c r="N113" t="s">
        <v>93</v>
      </c>
      <c r="O113" s="11">
        <f>Interpane[[#This Row],[weight (kg)]]*2.20462262</f>
        <v>279.98707273999997</v>
      </c>
    </row>
    <row r="114" spans="1:15" x14ac:dyDescent="0.25">
      <c r="A114" s="13">
        <v>4</v>
      </c>
      <c r="B114">
        <v>300520830</v>
      </c>
      <c r="C114">
        <v>2394729</v>
      </c>
      <c r="D114">
        <v>1</v>
      </c>
      <c r="E114" t="s">
        <v>94</v>
      </c>
      <c r="F114" t="s">
        <v>95</v>
      </c>
      <c r="G114">
        <v>2696</v>
      </c>
      <c r="H114">
        <v>870</v>
      </c>
      <c r="I114">
        <v>106</v>
      </c>
      <c r="J114">
        <v>34</v>
      </c>
      <c r="K114">
        <v>129</v>
      </c>
      <c r="L114">
        <v>1</v>
      </c>
      <c r="M114" t="s">
        <v>92</v>
      </c>
      <c r="N114" t="s">
        <v>93</v>
      </c>
      <c r="O114" s="11">
        <f>Interpane[[#This Row],[weight (kg)]]*2.20462262</f>
        <v>284.39631797999999</v>
      </c>
    </row>
    <row r="115" spans="1:15" x14ac:dyDescent="0.25">
      <c r="A115" s="13">
        <v>4</v>
      </c>
      <c r="B115">
        <v>300520830</v>
      </c>
      <c r="C115">
        <v>2394729</v>
      </c>
      <c r="D115">
        <v>1</v>
      </c>
      <c r="E115" t="s">
        <v>94</v>
      </c>
      <c r="F115" t="s">
        <v>95</v>
      </c>
      <c r="G115">
        <v>2696</v>
      </c>
      <c r="H115">
        <v>870</v>
      </c>
      <c r="I115">
        <v>106</v>
      </c>
      <c r="J115">
        <v>34</v>
      </c>
      <c r="K115">
        <v>129</v>
      </c>
      <c r="L115">
        <v>1</v>
      </c>
      <c r="M115" t="s">
        <v>92</v>
      </c>
      <c r="N115" t="s">
        <v>93</v>
      </c>
      <c r="O115" s="11">
        <f>Interpane[[#This Row],[weight (kg)]]*2.20462262</f>
        <v>284.39631797999999</v>
      </c>
    </row>
    <row r="116" spans="1:15" x14ac:dyDescent="0.25">
      <c r="A116" s="13">
        <v>4</v>
      </c>
      <c r="B116">
        <v>300520830</v>
      </c>
      <c r="C116">
        <v>2394729</v>
      </c>
      <c r="D116">
        <v>1</v>
      </c>
      <c r="E116" t="s">
        <v>94</v>
      </c>
      <c r="F116" t="s">
        <v>95</v>
      </c>
      <c r="G116">
        <v>2696</v>
      </c>
      <c r="H116">
        <v>870</v>
      </c>
      <c r="I116">
        <v>106</v>
      </c>
      <c r="J116">
        <v>34</v>
      </c>
      <c r="K116">
        <v>129</v>
      </c>
      <c r="L116">
        <v>1</v>
      </c>
      <c r="M116" t="s">
        <v>92</v>
      </c>
      <c r="N116" t="s">
        <v>93</v>
      </c>
      <c r="O116" s="11">
        <f>Interpane[[#This Row],[weight (kg)]]*2.20462262</f>
        <v>284.39631797999999</v>
      </c>
    </row>
    <row r="117" spans="1:15" x14ac:dyDescent="0.25">
      <c r="A117" s="13">
        <v>4</v>
      </c>
      <c r="B117">
        <v>300520830</v>
      </c>
      <c r="C117">
        <v>2394729</v>
      </c>
      <c r="D117">
        <v>1</v>
      </c>
      <c r="E117" t="s">
        <v>94</v>
      </c>
      <c r="F117" t="s">
        <v>95</v>
      </c>
      <c r="G117">
        <v>2696</v>
      </c>
      <c r="H117">
        <v>870</v>
      </c>
      <c r="I117">
        <v>106</v>
      </c>
      <c r="J117">
        <v>34</v>
      </c>
      <c r="K117">
        <v>129</v>
      </c>
      <c r="L117">
        <v>1</v>
      </c>
      <c r="M117" t="s">
        <v>92</v>
      </c>
      <c r="N117" t="s">
        <v>93</v>
      </c>
      <c r="O117" s="11">
        <f>Interpane[[#This Row],[weight (kg)]]*2.20462262</f>
        <v>284.39631797999999</v>
      </c>
    </row>
    <row r="118" spans="1:15" x14ac:dyDescent="0.25">
      <c r="A118" s="13">
        <v>4</v>
      </c>
      <c r="B118">
        <v>300520830</v>
      </c>
      <c r="C118">
        <v>2394729</v>
      </c>
      <c r="D118">
        <v>1</v>
      </c>
      <c r="E118" t="s">
        <v>94</v>
      </c>
      <c r="F118" t="s">
        <v>95</v>
      </c>
      <c r="G118">
        <v>2696</v>
      </c>
      <c r="H118">
        <v>870</v>
      </c>
      <c r="I118">
        <v>106</v>
      </c>
      <c r="J118">
        <v>34</v>
      </c>
      <c r="K118">
        <v>129</v>
      </c>
      <c r="L118">
        <v>1</v>
      </c>
      <c r="M118" t="s">
        <v>92</v>
      </c>
      <c r="N118" t="s">
        <v>93</v>
      </c>
      <c r="O118" s="11">
        <f>Interpane[[#This Row],[weight (kg)]]*2.20462262</f>
        <v>284.39631797999999</v>
      </c>
    </row>
    <row r="119" spans="1:15" x14ac:dyDescent="0.25">
      <c r="A119" s="13">
        <v>4</v>
      </c>
      <c r="B119">
        <v>300520830</v>
      </c>
      <c r="C119">
        <v>2394729</v>
      </c>
      <c r="D119">
        <v>1</v>
      </c>
      <c r="E119" t="s">
        <v>94</v>
      </c>
      <c r="F119" t="s">
        <v>95</v>
      </c>
      <c r="G119">
        <v>2696</v>
      </c>
      <c r="H119">
        <v>870</v>
      </c>
      <c r="I119">
        <v>106</v>
      </c>
      <c r="J119">
        <v>34</v>
      </c>
      <c r="K119">
        <v>129</v>
      </c>
      <c r="L119">
        <v>1</v>
      </c>
      <c r="M119" t="s">
        <v>92</v>
      </c>
      <c r="N119" t="s">
        <v>93</v>
      </c>
      <c r="O119" s="11">
        <f>Interpane[[#This Row],[weight (kg)]]*2.20462262</f>
        <v>284.39631797999999</v>
      </c>
    </row>
    <row r="120" spans="1:15" x14ac:dyDescent="0.25">
      <c r="A120" s="13">
        <v>4</v>
      </c>
      <c r="B120">
        <v>300520830</v>
      </c>
      <c r="C120">
        <v>2394729</v>
      </c>
      <c r="D120">
        <v>1</v>
      </c>
      <c r="E120" t="s">
        <v>94</v>
      </c>
      <c r="F120" t="s">
        <v>95</v>
      </c>
      <c r="G120">
        <v>2696</v>
      </c>
      <c r="H120">
        <v>870</v>
      </c>
      <c r="I120">
        <v>106</v>
      </c>
      <c r="J120">
        <v>34</v>
      </c>
      <c r="K120">
        <v>129</v>
      </c>
      <c r="L120">
        <v>1</v>
      </c>
      <c r="M120" t="s">
        <v>92</v>
      </c>
      <c r="N120" t="s">
        <v>93</v>
      </c>
      <c r="O120" s="11">
        <f>Interpane[[#This Row],[weight (kg)]]*2.20462262</f>
        <v>284.39631797999999</v>
      </c>
    </row>
    <row r="121" spans="1:15" x14ac:dyDescent="0.25">
      <c r="A121" s="13">
        <v>4</v>
      </c>
      <c r="B121">
        <v>300520830</v>
      </c>
      <c r="C121">
        <v>2394729</v>
      </c>
      <c r="D121">
        <v>1</v>
      </c>
      <c r="E121" t="s">
        <v>94</v>
      </c>
      <c r="F121" t="s">
        <v>95</v>
      </c>
      <c r="G121">
        <v>2696</v>
      </c>
      <c r="H121">
        <v>870</v>
      </c>
      <c r="I121">
        <v>106</v>
      </c>
      <c r="J121">
        <v>34</v>
      </c>
      <c r="K121">
        <v>129</v>
      </c>
      <c r="L121">
        <v>1</v>
      </c>
      <c r="M121" t="s">
        <v>92</v>
      </c>
      <c r="N121" t="s">
        <v>93</v>
      </c>
      <c r="O121" s="11">
        <f>Interpane[[#This Row],[weight (kg)]]*2.20462262</f>
        <v>284.39631797999999</v>
      </c>
    </row>
    <row r="122" spans="1:15" x14ac:dyDescent="0.25">
      <c r="A122" s="13">
        <v>4</v>
      </c>
      <c r="B122">
        <v>300520830</v>
      </c>
      <c r="C122">
        <v>2394729</v>
      </c>
      <c r="D122">
        <v>1</v>
      </c>
      <c r="E122" t="s">
        <v>94</v>
      </c>
      <c r="F122" t="s">
        <v>95</v>
      </c>
      <c r="G122">
        <v>2696</v>
      </c>
      <c r="H122">
        <v>870</v>
      </c>
      <c r="I122">
        <v>106</v>
      </c>
      <c r="J122">
        <v>34</v>
      </c>
      <c r="K122">
        <v>129</v>
      </c>
      <c r="L122">
        <v>1</v>
      </c>
      <c r="M122" t="s">
        <v>92</v>
      </c>
      <c r="N122" t="s">
        <v>93</v>
      </c>
      <c r="O122" s="11">
        <f>Interpane[[#This Row],[weight (kg)]]*2.20462262</f>
        <v>284.39631797999999</v>
      </c>
    </row>
    <row r="123" spans="1:15" x14ac:dyDescent="0.25">
      <c r="A123" s="13">
        <v>4</v>
      </c>
      <c r="B123">
        <v>300520830</v>
      </c>
      <c r="C123">
        <v>2394729</v>
      </c>
      <c r="D123">
        <v>1</v>
      </c>
      <c r="E123" t="s">
        <v>94</v>
      </c>
      <c r="F123" t="s">
        <v>95</v>
      </c>
      <c r="G123">
        <v>2696</v>
      </c>
      <c r="H123">
        <v>870</v>
      </c>
      <c r="I123">
        <v>106</v>
      </c>
      <c r="J123">
        <v>34</v>
      </c>
      <c r="K123">
        <v>129</v>
      </c>
      <c r="L123">
        <v>1</v>
      </c>
      <c r="M123" t="s">
        <v>92</v>
      </c>
      <c r="N123" t="s">
        <v>93</v>
      </c>
      <c r="O123" s="11">
        <f>Interpane[[#This Row],[weight (kg)]]*2.20462262</f>
        <v>284.39631797999999</v>
      </c>
    </row>
    <row r="124" spans="1:15" x14ac:dyDescent="0.25">
      <c r="A124" s="13">
        <v>4</v>
      </c>
      <c r="B124">
        <v>300520830</v>
      </c>
      <c r="C124">
        <v>2394729</v>
      </c>
      <c r="D124">
        <v>1</v>
      </c>
      <c r="E124" t="s">
        <v>94</v>
      </c>
      <c r="F124" t="s">
        <v>95</v>
      </c>
      <c r="G124">
        <v>2696</v>
      </c>
      <c r="H124">
        <v>870</v>
      </c>
      <c r="I124">
        <v>106</v>
      </c>
      <c r="J124">
        <v>34</v>
      </c>
      <c r="K124">
        <v>129</v>
      </c>
      <c r="L124">
        <v>1</v>
      </c>
      <c r="M124" t="s">
        <v>92</v>
      </c>
      <c r="N124" t="s">
        <v>93</v>
      </c>
      <c r="O124" s="11">
        <f>Interpane[[#This Row],[weight (kg)]]*2.20462262</f>
        <v>284.39631797999999</v>
      </c>
    </row>
    <row r="125" spans="1:15" x14ac:dyDescent="0.25">
      <c r="A125" s="13">
        <v>4</v>
      </c>
      <c r="B125">
        <v>300520830</v>
      </c>
      <c r="C125">
        <v>2394729</v>
      </c>
      <c r="D125">
        <v>1</v>
      </c>
      <c r="E125" t="s">
        <v>94</v>
      </c>
      <c r="F125" t="s">
        <v>95</v>
      </c>
      <c r="G125">
        <v>2696</v>
      </c>
      <c r="H125">
        <v>870</v>
      </c>
      <c r="I125">
        <v>106</v>
      </c>
      <c r="J125">
        <v>34</v>
      </c>
      <c r="K125">
        <v>129</v>
      </c>
      <c r="L125">
        <v>1</v>
      </c>
      <c r="M125" t="s">
        <v>92</v>
      </c>
      <c r="N125" t="s">
        <v>93</v>
      </c>
      <c r="O125" s="11">
        <f>Interpane[[#This Row],[weight (kg)]]*2.20462262</f>
        <v>284.39631797999999</v>
      </c>
    </row>
    <row r="126" spans="1:15" x14ac:dyDescent="0.25">
      <c r="A126" s="13">
        <v>4</v>
      </c>
      <c r="B126">
        <v>300520830</v>
      </c>
      <c r="C126">
        <v>2394729</v>
      </c>
      <c r="D126">
        <v>2</v>
      </c>
      <c r="E126" t="s">
        <v>96</v>
      </c>
      <c r="F126" t="s">
        <v>95</v>
      </c>
      <c r="G126">
        <v>2689</v>
      </c>
      <c r="H126">
        <v>870</v>
      </c>
      <c r="I126">
        <v>106</v>
      </c>
      <c r="J126">
        <v>34</v>
      </c>
      <c r="K126">
        <v>129</v>
      </c>
      <c r="L126">
        <v>1</v>
      </c>
      <c r="M126" t="s">
        <v>92</v>
      </c>
      <c r="N126" t="s">
        <v>93</v>
      </c>
      <c r="O126" s="11">
        <f>Interpane[[#This Row],[weight (kg)]]*2.20462262</f>
        <v>284.39631797999999</v>
      </c>
    </row>
    <row r="127" spans="1:15" x14ac:dyDescent="0.25">
      <c r="A127" s="13">
        <v>4</v>
      </c>
      <c r="B127">
        <v>300520830</v>
      </c>
      <c r="C127">
        <v>2394729</v>
      </c>
      <c r="D127">
        <v>1</v>
      </c>
      <c r="E127" t="s">
        <v>94</v>
      </c>
      <c r="F127" t="s">
        <v>95</v>
      </c>
      <c r="G127">
        <v>2696</v>
      </c>
      <c r="H127">
        <v>870</v>
      </c>
      <c r="I127">
        <v>106</v>
      </c>
      <c r="J127">
        <v>34</v>
      </c>
      <c r="K127">
        <v>129</v>
      </c>
      <c r="L127">
        <v>1</v>
      </c>
      <c r="M127" t="s">
        <v>92</v>
      </c>
      <c r="N127" t="s">
        <v>93</v>
      </c>
      <c r="O127" s="11">
        <f>Interpane[[#This Row],[weight (kg)]]*2.20462262</f>
        <v>284.39631797999999</v>
      </c>
    </row>
    <row r="128" spans="1:15" x14ac:dyDescent="0.25">
      <c r="A128" s="13">
        <v>4</v>
      </c>
      <c r="B128">
        <v>300520830</v>
      </c>
      <c r="C128">
        <v>2394729</v>
      </c>
      <c r="D128">
        <v>1</v>
      </c>
      <c r="E128" t="s">
        <v>94</v>
      </c>
      <c r="F128" t="s">
        <v>95</v>
      </c>
      <c r="G128">
        <v>2696</v>
      </c>
      <c r="H128">
        <v>870</v>
      </c>
      <c r="I128">
        <v>106</v>
      </c>
      <c r="J128">
        <v>34</v>
      </c>
      <c r="K128">
        <v>129</v>
      </c>
      <c r="L128">
        <v>1</v>
      </c>
      <c r="M128" t="s">
        <v>92</v>
      </c>
      <c r="N128" t="s">
        <v>93</v>
      </c>
      <c r="O128" s="11">
        <f>Interpane[[#This Row],[weight (kg)]]*2.20462262</f>
        <v>284.39631797999999</v>
      </c>
    </row>
    <row r="129" spans="1:15" x14ac:dyDescent="0.25">
      <c r="A129" s="13">
        <v>4</v>
      </c>
      <c r="B129">
        <v>300521119</v>
      </c>
      <c r="C129">
        <v>2394734</v>
      </c>
      <c r="D129">
        <v>3</v>
      </c>
      <c r="E129" t="s">
        <v>97</v>
      </c>
      <c r="F129" t="s">
        <v>65</v>
      </c>
      <c r="G129">
        <v>2651</v>
      </c>
      <c r="H129">
        <v>870</v>
      </c>
      <c r="I129">
        <v>104</v>
      </c>
      <c r="J129">
        <v>34</v>
      </c>
      <c r="K129">
        <v>127</v>
      </c>
      <c r="L129">
        <v>1</v>
      </c>
      <c r="M129" t="s">
        <v>92</v>
      </c>
      <c r="N129" t="s">
        <v>93</v>
      </c>
      <c r="O129" s="11">
        <f>Interpane[[#This Row],[weight (kg)]]*2.20462262</f>
        <v>279.98707273999997</v>
      </c>
    </row>
    <row r="130" spans="1:15" x14ac:dyDescent="0.25">
      <c r="A130" s="13">
        <v>4</v>
      </c>
      <c r="B130">
        <v>300521119</v>
      </c>
      <c r="C130">
        <v>2394734</v>
      </c>
      <c r="D130">
        <v>3</v>
      </c>
      <c r="E130" t="s">
        <v>97</v>
      </c>
      <c r="F130" t="s">
        <v>65</v>
      </c>
      <c r="G130">
        <v>2651</v>
      </c>
      <c r="H130">
        <v>870</v>
      </c>
      <c r="I130">
        <v>104</v>
      </c>
      <c r="J130">
        <v>34</v>
      </c>
      <c r="K130">
        <v>127</v>
      </c>
      <c r="L130">
        <v>1</v>
      </c>
      <c r="M130" t="s">
        <v>92</v>
      </c>
      <c r="N130" t="s">
        <v>93</v>
      </c>
      <c r="O130" s="11">
        <f>Interpane[[#This Row],[weight (kg)]]*2.20462262</f>
        <v>279.98707273999997</v>
      </c>
    </row>
    <row r="131" spans="1:15" x14ac:dyDescent="0.25">
      <c r="A131" s="13">
        <v>4</v>
      </c>
      <c r="B131">
        <v>300521119</v>
      </c>
      <c r="C131">
        <v>2394734</v>
      </c>
      <c r="D131">
        <v>3</v>
      </c>
      <c r="E131" t="s">
        <v>97</v>
      </c>
      <c r="F131" t="s">
        <v>65</v>
      </c>
      <c r="G131">
        <v>2651</v>
      </c>
      <c r="H131">
        <v>870</v>
      </c>
      <c r="I131">
        <v>104</v>
      </c>
      <c r="J131">
        <v>34</v>
      </c>
      <c r="K131">
        <v>127</v>
      </c>
      <c r="L131">
        <v>1</v>
      </c>
      <c r="M131" t="s">
        <v>92</v>
      </c>
      <c r="N131" t="s">
        <v>93</v>
      </c>
      <c r="O131" s="11">
        <f>Interpane[[#This Row],[weight (kg)]]*2.20462262</f>
        <v>279.98707273999997</v>
      </c>
    </row>
    <row r="132" spans="1:15" x14ac:dyDescent="0.25">
      <c r="A132" s="13">
        <v>4</v>
      </c>
      <c r="B132">
        <v>300521119</v>
      </c>
      <c r="C132">
        <v>2394734</v>
      </c>
      <c r="D132">
        <v>5</v>
      </c>
      <c r="E132" t="s">
        <v>98</v>
      </c>
      <c r="F132" t="s">
        <v>65</v>
      </c>
      <c r="G132">
        <v>2645</v>
      </c>
      <c r="H132">
        <v>870</v>
      </c>
      <c r="I132">
        <v>104</v>
      </c>
      <c r="J132">
        <v>34</v>
      </c>
      <c r="K132">
        <v>127</v>
      </c>
      <c r="L132">
        <v>1</v>
      </c>
      <c r="M132" t="s">
        <v>92</v>
      </c>
      <c r="N132" t="s">
        <v>93</v>
      </c>
      <c r="O132" s="11">
        <f>Interpane[[#This Row],[weight (kg)]]*2.20462262</f>
        <v>279.98707273999997</v>
      </c>
    </row>
    <row r="133" spans="1:15" x14ac:dyDescent="0.25">
      <c r="A133" s="13">
        <v>4</v>
      </c>
      <c r="B133">
        <v>300521119</v>
      </c>
      <c r="C133">
        <v>2394734</v>
      </c>
      <c r="D133">
        <v>3</v>
      </c>
      <c r="E133" t="s">
        <v>97</v>
      </c>
      <c r="F133" t="s">
        <v>65</v>
      </c>
      <c r="G133">
        <v>2651</v>
      </c>
      <c r="H133">
        <v>870</v>
      </c>
      <c r="I133">
        <v>104</v>
      </c>
      <c r="J133">
        <v>34</v>
      </c>
      <c r="K133">
        <v>127</v>
      </c>
      <c r="L133">
        <v>1</v>
      </c>
      <c r="M133" t="s">
        <v>92</v>
      </c>
      <c r="N133" t="s">
        <v>93</v>
      </c>
      <c r="O133" s="11">
        <f>Interpane[[#This Row],[weight (kg)]]*2.20462262</f>
        <v>279.98707273999997</v>
      </c>
    </row>
    <row r="134" spans="1:15" x14ac:dyDescent="0.25">
      <c r="A134" s="13">
        <v>4</v>
      </c>
      <c r="B134">
        <v>300521119</v>
      </c>
      <c r="C134">
        <v>2394734</v>
      </c>
      <c r="D134">
        <v>3</v>
      </c>
      <c r="E134" t="s">
        <v>97</v>
      </c>
      <c r="F134" t="s">
        <v>65</v>
      </c>
      <c r="G134">
        <v>2651</v>
      </c>
      <c r="H134">
        <v>870</v>
      </c>
      <c r="I134">
        <v>104</v>
      </c>
      <c r="J134">
        <v>34</v>
      </c>
      <c r="K134">
        <v>127</v>
      </c>
      <c r="L134">
        <v>1</v>
      </c>
      <c r="M134" t="s">
        <v>92</v>
      </c>
      <c r="N134" t="s">
        <v>93</v>
      </c>
      <c r="O134" s="11">
        <f>Interpane[[#This Row],[weight (kg)]]*2.20462262</f>
        <v>279.98707273999997</v>
      </c>
    </row>
    <row r="135" spans="1:15" x14ac:dyDescent="0.25">
      <c r="A135" s="13">
        <v>4</v>
      </c>
      <c r="B135">
        <v>300521119</v>
      </c>
      <c r="C135">
        <v>2394734</v>
      </c>
      <c r="D135">
        <v>3</v>
      </c>
      <c r="E135" t="s">
        <v>97</v>
      </c>
      <c r="F135" t="s">
        <v>65</v>
      </c>
      <c r="G135">
        <v>2651</v>
      </c>
      <c r="H135">
        <v>870</v>
      </c>
      <c r="I135">
        <v>104</v>
      </c>
      <c r="J135">
        <v>34</v>
      </c>
      <c r="K135">
        <v>127</v>
      </c>
      <c r="L135">
        <v>1</v>
      </c>
      <c r="M135" t="s">
        <v>92</v>
      </c>
      <c r="N135" t="s">
        <v>93</v>
      </c>
      <c r="O135" s="11">
        <f>Interpane[[#This Row],[weight (kg)]]*2.20462262</f>
        <v>279.98707273999997</v>
      </c>
    </row>
    <row r="136" spans="1:15" x14ac:dyDescent="0.25">
      <c r="A136" s="13">
        <v>4</v>
      </c>
      <c r="B136">
        <v>300521119</v>
      </c>
      <c r="C136">
        <v>2394734</v>
      </c>
      <c r="D136">
        <v>3</v>
      </c>
      <c r="E136" t="s">
        <v>97</v>
      </c>
      <c r="F136" t="s">
        <v>65</v>
      </c>
      <c r="G136">
        <v>2651</v>
      </c>
      <c r="H136">
        <v>870</v>
      </c>
      <c r="I136">
        <v>104</v>
      </c>
      <c r="J136">
        <v>34</v>
      </c>
      <c r="K136">
        <v>127</v>
      </c>
      <c r="L136">
        <v>1</v>
      </c>
      <c r="M136" t="s">
        <v>92</v>
      </c>
      <c r="N136" t="s">
        <v>93</v>
      </c>
      <c r="O136" s="11">
        <f>Interpane[[#This Row],[weight (kg)]]*2.20462262</f>
        <v>279.98707273999997</v>
      </c>
    </row>
    <row r="137" spans="1:15" x14ac:dyDescent="0.25">
      <c r="A137" s="13">
        <v>4</v>
      </c>
      <c r="B137">
        <v>300521119</v>
      </c>
      <c r="C137">
        <v>2394734</v>
      </c>
      <c r="D137">
        <v>3</v>
      </c>
      <c r="E137" t="s">
        <v>97</v>
      </c>
      <c r="F137" t="s">
        <v>65</v>
      </c>
      <c r="G137">
        <v>2651</v>
      </c>
      <c r="H137">
        <v>870</v>
      </c>
      <c r="I137">
        <v>104</v>
      </c>
      <c r="J137">
        <v>34</v>
      </c>
      <c r="K137">
        <v>127</v>
      </c>
      <c r="L137">
        <v>1</v>
      </c>
      <c r="M137" t="s">
        <v>92</v>
      </c>
      <c r="N137" t="s">
        <v>93</v>
      </c>
      <c r="O137" s="11">
        <f>Interpane[[#This Row],[weight (kg)]]*2.20462262</f>
        <v>279.98707273999997</v>
      </c>
    </row>
    <row r="138" spans="1:15" x14ac:dyDescent="0.25">
      <c r="A138" s="13">
        <v>4</v>
      </c>
      <c r="B138">
        <v>300521119</v>
      </c>
      <c r="C138">
        <v>2394734</v>
      </c>
      <c r="D138">
        <v>3</v>
      </c>
      <c r="E138" t="s">
        <v>97</v>
      </c>
      <c r="F138" t="s">
        <v>65</v>
      </c>
      <c r="G138">
        <v>2651</v>
      </c>
      <c r="H138">
        <v>870</v>
      </c>
      <c r="I138">
        <v>104</v>
      </c>
      <c r="J138">
        <v>34</v>
      </c>
      <c r="K138">
        <v>127</v>
      </c>
      <c r="L138">
        <v>1</v>
      </c>
      <c r="M138" t="s">
        <v>92</v>
      </c>
      <c r="N138" t="s">
        <v>93</v>
      </c>
      <c r="O138" s="11">
        <f>Interpane[[#This Row],[weight (kg)]]*2.20462262</f>
        <v>279.98707273999997</v>
      </c>
    </row>
    <row r="139" spans="1:15" x14ac:dyDescent="0.25">
      <c r="A139" s="13">
        <v>4</v>
      </c>
      <c r="B139">
        <v>300521119</v>
      </c>
      <c r="C139">
        <v>2394734</v>
      </c>
      <c r="D139">
        <v>3</v>
      </c>
      <c r="E139" t="s">
        <v>97</v>
      </c>
      <c r="F139" t="s">
        <v>65</v>
      </c>
      <c r="G139">
        <v>2651</v>
      </c>
      <c r="H139">
        <v>870</v>
      </c>
      <c r="I139">
        <v>104</v>
      </c>
      <c r="J139">
        <v>34</v>
      </c>
      <c r="K139">
        <v>127</v>
      </c>
      <c r="L139">
        <v>1</v>
      </c>
      <c r="M139" t="s">
        <v>92</v>
      </c>
      <c r="N139" t="s">
        <v>93</v>
      </c>
      <c r="O139" s="11">
        <f>Interpane[[#This Row],[weight (kg)]]*2.20462262</f>
        <v>279.98707273999997</v>
      </c>
    </row>
    <row r="140" spans="1:15" x14ac:dyDescent="0.25">
      <c r="A140" s="13">
        <v>4</v>
      </c>
      <c r="B140">
        <v>300521119</v>
      </c>
      <c r="C140">
        <v>2394734</v>
      </c>
      <c r="D140">
        <v>3</v>
      </c>
      <c r="E140" t="s">
        <v>97</v>
      </c>
      <c r="F140" t="s">
        <v>65</v>
      </c>
      <c r="G140">
        <v>2651</v>
      </c>
      <c r="H140">
        <v>870</v>
      </c>
      <c r="I140">
        <v>104</v>
      </c>
      <c r="J140">
        <v>34</v>
      </c>
      <c r="K140">
        <v>127</v>
      </c>
      <c r="L140">
        <v>1</v>
      </c>
      <c r="M140" t="s">
        <v>92</v>
      </c>
      <c r="N140" t="s">
        <v>93</v>
      </c>
      <c r="O140" s="11">
        <f>Interpane[[#This Row],[weight (kg)]]*2.20462262</f>
        <v>279.98707273999997</v>
      </c>
    </row>
    <row r="141" spans="1:15" x14ac:dyDescent="0.25">
      <c r="A141" s="13">
        <v>4</v>
      </c>
      <c r="B141">
        <v>300521119</v>
      </c>
      <c r="C141">
        <v>2394734</v>
      </c>
      <c r="D141">
        <v>3</v>
      </c>
      <c r="E141" t="s">
        <v>97</v>
      </c>
      <c r="F141" t="s">
        <v>65</v>
      </c>
      <c r="G141">
        <v>2651</v>
      </c>
      <c r="H141">
        <v>870</v>
      </c>
      <c r="I141">
        <v>104</v>
      </c>
      <c r="J141">
        <v>34</v>
      </c>
      <c r="K141">
        <v>127</v>
      </c>
      <c r="L141">
        <v>1</v>
      </c>
      <c r="M141" t="s">
        <v>92</v>
      </c>
      <c r="N141" t="s">
        <v>93</v>
      </c>
      <c r="O141" s="11">
        <f>Interpane[[#This Row],[weight (kg)]]*2.20462262</f>
        <v>279.98707273999997</v>
      </c>
    </row>
    <row r="142" spans="1:15" x14ac:dyDescent="0.25">
      <c r="A142" s="13">
        <v>4</v>
      </c>
      <c r="B142">
        <v>300521119</v>
      </c>
      <c r="C142">
        <v>2394734</v>
      </c>
      <c r="D142">
        <v>3</v>
      </c>
      <c r="E142" t="s">
        <v>97</v>
      </c>
      <c r="F142" t="s">
        <v>65</v>
      </c>
      <c r="G142">
        <v>2651</v>
      </c>
      <c r="H142">
        <v>870</v>
      </c>
      <c r="I142">
        <v>104</v>
      </c>
      <c r="J142">
        <v>34</v>
      </c>
      <c r="K142">
        <v>127</v>
      </c>
      <c r="L142">
        <v>1</v>
      </c>
      <c r="M142" t="s">
        <v>92</v>
      </c>
      <c r="N142" t="s">
        <v>93</v>
      </c>
      <c r="O142" s="11">
        <f>Interpane[[#This Row],[weight (kg)]]*2.20462262</f>
        <v>279.98707273999997</v>
      </c>
    </row>
    <row r="143" spans="1:15" x14ac:dyDescent="0.25">
      <c r="A143" s="13">
        <v>4</v>
      </c>
      <c r="B143">
        <v>300521167</v>
      </c>
      <c r="C143">
        <v>2394731</v>
      </c>
      <c r="D143">
        <v>1</v>
      </c>
      <c r="E143" t="s">
        <v>99</v>
      </c>
      <c r="F143" t="s">
        <v>100</v>
      </c>
      <c r="G143">
        <v>860</v>
      </c>
      <c r="H143">
        <v>2496</v>
      </c>
      <c r="I143">
        <v>34</v>
      </c>
      <c r="J143">
        <v>98</v>
      </c>
      <c r="K143">
        <v>118</v>
      </c>
      <c r="L143">
        <v>1</v>
      </c>
      <c r="M143" t="s">
        <v>101</v>
      </c>
      <c r="N143" t="s">
        <v>102</v>
      </c>
      <c r="O143" s="11">
        <f>Interpane[[#This Row],[weight (kg)]]*2.20462262</f>
        <v>260.14546916</v>
      </c>
    </row>
    <row r="144" spans="1:15" x14ac:dyDescent="0.25">
      <c r="A144" s="13">
        <v>4</v>
      </c>
      <c r="B144">
        <v>300521167</v>
      </c>
      <c r="C144">
        <v>2394731</v>
      </c>
      <c r="D144">
        <v>1</v>
      </c>
      <c r="E144" t="s">
        <v>99</v>
      </c>
      <c r="F144" t="s">
        <v>100</v>
      </c>
      <c r="G144">
        <v>860</v>
      </c>
      <c r="H144">
        <v>2496</v>
      </c>
      <c r="I144">
        <v>34</v>
      </c>
      <c r="J144">
        <v>98</v>
      </c>
      <c r="K144">
        <v>118</v>
      </c>
      <c r="L144">
        <v>1</v>
      </c>
      <c r="M144" t="s">
        <v>101</v>
      </c>
      <c r="N144" t="s">
        <v>102</v>
      </c>
      <c r="O144" s="11">
        <f>Interpane[[#This Row],[weight (kg)]]*2.20462262</f>
        <v>260.14546916</v>
      </c>
    </row>
    <row r="145" spans="1:15" x14ac:dyDescent="0.25">
      <c r="A145" s="13">
        <v>4</v>
      </c>
      <c r="B145">
        <v>300521167</v>
      </c>
      <c r="C145">
        <v>2394731</v>
      </c>
      <c r="D145">
        <v>1</v>
      </c>
      <c r="E145" t="s">
        <v>99</v>
      </c>
      <c r="F145" t="s">
        <v>100</v>
      </c>
      <c r="G145">
        <v>860</v>
      </c>
      <c r="H145">
        <v>2496</v>
      </c>
      <c r="I145">
        <v>34</v>
      </c>
      <c r="J145">
        <v>98</v>
      </c>
      <c r="K145">
        <v>118</v>
      </c>
      <c r="L145">
        <v>1</v>
      </c>
      <c r="M145" t="s">
        <v>101</v>
      </c>
      <c r="N145" t="s">
        <v>102</v>
      </c>
      <c r="O145" s="11">
        <f>Interpane[[#This Row],[weight (kg)]]*2.20462262</f>
        <v>260.14546916</v>
      </c>
    </row>
    <row r="146" spans="1:15" x14ac:dyDescent="0.25">
      <c r="A146" s="13">
        <v>4</v>
      </c>
      <c r="B146">
        <v>300521167</v>
      </c>
      <c r="C146">
        <v>2394731</v>
      </c>
      <c r="D146">
        <v>1</v>
      </c>
      <c r="E146" t="s">
        <v>99</v>
      </c>
      <c r="F146" t="s">
        <v>100</v>
      </c>
      <c r="G146">
        <v>860</v>
      </c>
      <c r="H146">
        <v>2496</v>
      </c>
      <c r="I146">
        <v>34</v>
      </c>
      <c r="J146">
        <v>98</v>
      </c>
      <c r="K146">
        <v>118</v>
      </c>
      <c r="L146">
        <v>1</v>
      </c>
      <c r="M146" t="s">
        <v>101</v>
      </c>
      <c r="N146" t="s">
        <v>102</v>
      </c>
      <c r="O146" s="11">
        <f>Interpane[[#This Row],[weight (kg)]]*2.20462262</f>
        <v>260.14546916</v>
      </c>
    </row>
    <row r="147" spans="1:15" x14ac:dyDescent="0.25">
      <c r="A147" s="13">
        <v>4</v>
      </c>
      <c r="B147">
        <v>300521167</v>
      </c>
      <c r="C147">
        <v>2394731</v>
      </c>
      <c r="D147">
        <v>1</v>
      </c>
      <c r="E147" t="s">
        <v>99</v>
      </c>
      <c r="F147" t="s">
        <v>100</v>
      </c>
      <c r="G147">
        <v>860</v>
      </c>
      <c r="H147">
        <v>2496</v>
      </c>
      <c r="I147">
        <v>34</v>
      </c>
      <c r="J147">
        <v>98</v>
      </c>
      <c r="K147">
        <v>118</v>
      </c>
      <c r="L147">
        <v>1</v>
      </c>
      <c r="M147" t="s">
        <v>101</v>
      </c>
      <c r="N147" t="s">
        <v>102</v>
      </c>
      <c r="O147" s="11">
        <f>Interpane[[#This Row],[weight (kg)]]*2.20462262</f>
        <v>260.14546916</v>
      </c>
    </row>
    <row r="148" spans="1:15" x14ac:dyDescent="0.25">
      <c r="A148" s="13">
        <v>4</v>
      </c>
      <c r="B148">
        <v>300521167</v>
      </c>
      <c r="C148">
        <v>2394731</v>
      </c>
      <c r="D148">
        <v>1</v>
      </c>
      <c r="E148" t="s">
        <v>99</v>
      </c>
      <c r="F148" t="s">
        <v>100</v>
      </c>
      <c r="G148">
        <v>860</v>
      </c>
      <c r="H148">
        <v>2496</v>
      </c>
      <c r="I148">
        <v>34</v>
      </c>
      <c r="J148">
        <v>98</v>
      </c>
      <c r="K148">
        <v>118</v>
      </c>
      <c r="L148">
        <v>1</v>
      </c>
      <c r="M148" t="s">
        <v>101</v>
      </c>
      <c r="N148" t="s">
        <v>102</v>
      </c>
      <c r="O148" s="11">
        <f>Interpane[[#This Row],[weight (kg)]]*2.20462262</f>
        <v>260.14546916</v>
      </c>
    </row>
    <row r="149" spans="1:15" x14ac:dyDescent="0.25">
      <c r="A149" s="13">
        <v>4</v>
      </c>
      <c r="B149">
        <v>300521167</v>
      </c>
      <c r="C149">
        <v>2394731</v>
      </c>
      <c r="D149">
        <v>1</v>
      </c>
      <c r="E149" t="s">
        <v>99</v>
      </c>
      <c r="F149" t="s">
        <v>100</v>
      </c>
      <c r="G149">
        <v>860</v>
      </c>
      <c r="H149">
        <v>2496</v>
      </c>
      <c r="I149">
        <v>34</v>
      </c>
      <c r="J149">
        <v>98</v>
      </c>
      <c r="K149">
        <v>118</v>
      </c>
      <c r="L149">
        <v>1</v>
      </c>
      <c r="M149" t="s">
        <v>101</v>
      </c>
      <c r="N149" t="s">
        <v>102</v>
      </c>
      <c r="O149" s="11">
        <f>Interpane[[#This Row],[weight (kg)]]*2.20462262</f>
        <v>260.14546916</v>
      </c>
    </row>
    <row r="150" spans="1:15" x14ac:dyDescent="0.25">
      <c r="A150" s="13">
        <v>4</v>
      </c>
      <c r="B150">
        <v>300521167</v>
      </c>
      <c r="C150">
        <v>2394731</v>
      </c>
      <c r="D150">
        <v>1</v>
      </c>
      <c r="E150" t="s">
        <v>99</v>
      </c>
      <c r="F150" t="s">
        <v>100</v>
      </c>
      <c r="G150">
        <v>860</v>
      </c>
      <c r="H150">
        <v>2496</v>
      </c>
      <c r="I150">
        <v>34</v>
      </c>
      <c r="J150">
        <v>98</v>
      </c>
      <c r="K150">
        <v>118</v>
      </c>
      <c r="L150">
        <v>1</v>
      </c>
      <c r="M150" t="s">
        <v>101</v>
      </c>
      <c r="N150" t="s">
        <v>102</v>
      </c>
      <c r="O150" s="11">
        <f>Interpane[[#This Row],[weight (kg)]]*2.20462262</f>
        <v>260.14546916</v>
      </c>
    </row>
    <row r="151" spans="1:15" x14ac:dyDescent="0.25">
      <c r="A151" s="13">
        <v>4</v>
      </c>
      <c r="B151">
        <v>300521167</v>
      </c>
      <c r="C151">
        <v>2394729</v>
      </c>
      <c r="D151">
        <v>3</v>
      </c>
      <c r="E151" t="s">
        <v>103</v>
      </c>
      <c r="F151" t="s">
        <v>95</v>
      </c>
      <c r="G151">
        <v>2551</v>
      </c>
      <c r="H151">
        <v>870</v>
      </c>
      <c r="I151">
        <v>100</v>
      </c>
      <c r="J151">
        <v>34</v>
      </c>
      <c r="K151">
        <v>122</v>
      </c>
      <c r="L151">
        <v>1</v>
      </c>
      <c r="M151" t="s">
        <v>101</v>
      </c>
      <c r="N151" t="s">
        <v>102</v>
      </c>
      <c r="O151" s="11">
        <f>Interpane[[#This Row],[weight (kg)]]*2.20462262</f>
        <v>268.96395963999998</v>
      </c>
    </row>
    <row r="152" spans="1:15" x14ac:dyDescent="0.25">
      <c r="A152" s="13">
        <v>4</v>
      </c>
      <c r="B152">
        <v>300521167</v>
      </c>
      <c r="C152">
        <v>2394729</v>
      </c>
      <c r="D152">
        <v>3</v>
      </c>
      <c r="E152" t="s">
        <v>103</v>
      </c>
      <c r="F152" t="s">
        <v>95</v>
      </c>
      <c r="G152">
        <v>2551</v>
      </c>
      <c r="H152">
        <v>870</v>
      </c>
      <c r="I152">
        <v>100</v>
      </c>
      <c r="J152">
        <v>34</v>
      </c>
      <c r="K152">
        <v>122</v>
      </c>
      <c r="L152">
        <v>1</v>
      </c>
      <c r="M152" t="s">
        <v>101</v>
      </c>
      <c r="N152" t="s">
        <v>102</v>
      </c>
      <c r="O152" s="11">
        <f>Interpane[[#This Row],[weight (kg)]]*2.20462262</f>
        <v>268.96395963999998</v>
      </c>
    </row>
    <row r="153" spans="1:15" x14ac:dyDescent="0.25">
      <c r="A153" s="13">
        <v>4</v>
      </c>
      <c r="B153">
        <v>300521167</v>
      </c>
      <c r="C153">
        <v>2394731</v>
      </c>
      <c r="D153">
        <v>1</v>
      </c>
      <c r="E153" t="s">
        <v>99</v>
      </c>
      <c r="F153" t="s">
        <v>100</v>
      </c>
      <c r="G153">
        <v>860</v>
      </c>
      <c r="H153">
        <v>2496</v>
      </c>
      <c r="I153">
        <v>34</v>
      </c>
      <c r="J153">
        <v>98</v>
      </c>
      <c r="K153">
        <v>118</v>
      </c>
      <c r="L153">
        <v>1</v>
      </c>
      <c r="M153" t="s">
        <v>101</v>
      </c>
      <c r="N153" t="s">
        <v>102</v>
      </c>
      <c r="O153" s="11">
        <f>Interpane[[#This Row],[weight (kg)]]*2.20462262</f>
        <v>260.14546916</v>
      </c>
    </row>
    <row r="154" spans="1:15" x14ac:dyDescent="0.25">
      <c r="A154" s="13">
        <v>4</v>
      </c>
      <c r="B154">
        <v>300521167</v>
      </c>
      <c r="C154">
        <v>2394729</v>
      </c>
      <c r="D154">
        <v>3</v>
      </c>
      <c r="E154" t="s">
        <v>103</v>
      </c>
      <c r="F154" t="s">
        <v>95</v>
      </c>
      <c r="G154">
        <v>2551</v>
      </c>
      <c r="H154">
        <v>870</v>
      </c>
      <c r="I154">
        <v>100</v>
      </c>
      <c r="J154">
        <v>34</v>
      </c>
      <c r="K154">
        <v>122</v>
      </c>
      <c r="L154">
        <v>1</v>
      </c>
      <c r="M154" t="s">
        <v>101</v>
      </c>
      <c r="N154" t="s">
        <v>102</v>
      </c>
      <c r="O154" s="11">
        <f>Interpane[[#This Row],[weight (kg)]]*2.20462262</f>
        <v>268.96395963999998</v>
      </c>
    </row>
    <row r="155" spans="1:15" x14ac:dyDescent="0.25">
      <c r="A155" s="13">
        <v>4</v>
      </c>
      <c r="B155">
        <v>300520594</v>
      </c>
      <c r="C155">
        <v>2394736</v>
      </c>
      <c r="D155">
        <v>1</v>
      </c>
      <c r="E155" t="s">
        <v>104</v>
      </c>
      <c r="F155" t="s">
        <v>105</v>
      </c>
      <c r="G155">
        <v>1076</v>
      </c>
      <c r="H155">
        <v>870</v>
      </c>
      <c r="I155">
        <v>42</v>
      </c>
      <c r="J155">
        <v>34</v>
      </c>
      <c r="K155">
        <v>52</v>
      </c>
      <c r="L155">
        <v>1</v>
      </c>
      <c r="M155" t="s">
        <v>89</v>
      </c>
      <c r="N155" t="s">
        <v>90</v>
      </c>
      <c r="O155" s="11">
        <f>Interpane[[#This Row],[weight (kg)]]*2.20462262</f>
        <v>114.64037623999999</v>
      </c>
    </row>
    <row r="156" spans="1:15" x14ac:dyDescent="0.25">
      <c r="A156" s="13">
        <v>4</v>
      </c>
      <c r="B156">
        <v>300520594</v>
      </c>
      <c r="C156">
        <v>2394732</v>
      </c>
      <c r="D156">
        <v>1</v>
      </c>
      <c r="E156" t="s">
        <v>87</v>
      </c>
      <c r="F156" t="s">
        <v>88</v>
      </c>
      <c r="G156">
        <v>3743</v>
      </c>
      <c r="H156">
        <v>870</v>
      </c>
      <c r="I156">
        <v>147</v>
      </c>
      <c r="J156">
        <v>34</v>
      </c>
      <c r="K156">
        <v>179</v>
      </c>
      <c r="L156">
        <v>1</v>
      </c>
      <c r="M156" t="s">
        <v>89</v>
      </c>
      <c r="N156" t="s">
        <v>90</v>
      </c>
      <c r="O156" s="11">
        <f>Interpane[[#This Row],[weight (kg)]]*2.20462262</f>
        <v>394.62744898</v>
      </c>
    </row>
    <row r="157" spans="1:15" x14ac:dyDescent="0.25">
      <c r="A157" s="13">
        <v>4</v>
      </c>
      <c r="B157">
        <v>300520594</v>
      </c>
      <c r="C157">
        <v>2394736</v>
      </c>
      <c r="D157">
        <v>2</v>
      </c>
      <c r="E157" t="s">
        <v>106</v>
      </c>
      <c r="F157" t="s">
        <v>105</v>
      </c>
      <c r="G157">
        <v>1076</v>
      </c>
      <c r="H157">
        <v>2496</v>
      </c>
      <c r="I157">
        <v>42</v>
      </c>
      <c r="J157">
        <v>98</v>
      </c>
      <c r="K157">
        <v>148</v>
      </c>
      <c r="L157">
        <v>1</v>
      </c>
      <c r="M157" t="s">
        <v>89</v>
      </c>
      <c r="N157" t="s">
        <v>90</v>
      </c>
      <c r="O157" s="11">
        <f>Interpane[[#This Row],[weight (kg)]]*2.20462262</f>
        <v>326.28414776</v>
      </c>
    </row>
    <row r="158" spans="1:15" x14ac:dyDescent="0.25">
      <c r="A158" s="13">
        <v>4</v>
      </c>
      <c r="B158">
        <v>300520594</v>
      </c>
      <c r="C158">
        <v>2394732</v>
      </c>
      <c r="D158">
        <v>1</v>
      </c>
      <c r="E158" t="s">
        <v>87</v>
      </c>
      <c r="F158" t="s">
        <v>88</v>
      </c>
      <c r="G158">
        <v>3743</v>
      </c>
      <c r="H158">
        <v>870</v>
      </c>
      <c r="I158">
        <v>147</v>
      </c>
      <c r="J158">
        <v>34</v>
      </c>
      <c r="K158">
        <v>179</v>
      </c>
      <c r="L158">
        <v>1</v>
      </c>
      <c r="M158" t="s">
        <v>89</v>
      </c>
      <c r="N158" t="s">
        <v>90</v>
      </c>
      <c r="O158" s="11">
        <f>Interpane[[#This Row],[weight (kg)]]*2.20462262</f>
        <v>394.62744898</v>
      </c>
    </row>
    <row r="159" spans="1:15" x14ac:dyDescent="0.25">
      <c r="A159" s="13">
        <v>4</v>
      </c>
      <c r="B159">
        <v>300520594</v>
      </c>
      <c r="C159">
        <v>2394732</v>
      </c>
      <c r="D159">
        <v>1</v>
      </c>
      <c r="E159" t="s">
        <v>87</v>
      </c>
      <c r="F159" t="s">
        <v>88</v>
      </c>
      <c r="G159">
        <v>3743</v>
      </c>
      <c r="H159">
        <v>870</v>
      </c>
      <c r="I159">
        <v>147</v>
      </c>
      <c r="J159">
        <v>34</v>
      </c>
      <c r="K159">
        <v>179</v>
      </c>
      <c r="L159">
        <v>1</v>
      </c>
      <c r="M159" t="s">
        <v>89</v>
      </c>
      <c r="N159" t="s">
        <v>90</v>
      </c>
      <c r="O159" s="11">
        <f>Interpane[[#This Row],[weight (kg)]]*2.20462262</f>
        <v>394.62744898</v>
      </c>
    </row>
    <row r="160" spans="1:15" x14ac:dyDescent="0.25">
      <c r="A160" s="13">
        <v>4</v>
      </c>
      <c r="B160">
        <v>300520594</v>
      </c>
      <c r="C160">
        <v>2394732</v>
      </c>
      <c r="D160">
        <v>1</v>
      </c>
      <c r="E160" t="s">
        <v>87</v>
      </c>
      <c r="F160" t="s">
        <v>88</v>
      </c>
      <c r="G160">
        <v>3743</v>
      </c>
      <c r="H160">
        <v>870</v>
      </c>
      <c r="I160">
        <v>147</v>
      </c>
      <c r="J160">
        <v>34</v>
      </c>
      <c r="K160">
        <v>179</v>
      </c>
      <c r="L160">
        <v>1</v>
      </c>
      <c r="M160" t="s">
        <v>89</v>
      </c>
      <c r="N160" t="s">
        <v>90</v>
      </c>
      <c r="O160" s="11">
        <f>Interpane[[#This Row],[weight (kg)]]*2.20462262</f>
        <v>394.62744898</v>
      </c>
    </row>
    <row r="161" spans="1:15" x14ac:dyDescent="0.25">
      <c r="A161" s="13">
        <v>4</v>
      </c>
      <c r="B161">
        <v>300520594</v>
      </c>
      <c r="C161">
        <v>2394732</v>
      </c>
      <c r="D161">
        <v>1</v>
      </c>
      <c r="E161" t="s">
        <v>87</v>
      </c>
      <c r="F161" t="s">
        <v>88</v>
      </c>
      <c r="G161">
        <v>3743</v>
      </c>
      <c r="H161">
        <v>870</v>
      </c>
      <c r="I161">
        <v>147</v>
      </c>
      <c r="J161">
        <v>34</v>
      </c>
      <c r="K161">
        <v>179</v>
      </c>
      <c r="L161">
        <v>1</v>
      </c>
      <c r="M161" t="s">
        <v>89</v>
      </c>
      <c r="N161" t="s">
        <v>90</v>
      </c>
      <c r="O161" s="11">
        <f>Interpane[[#This Row],[weight (kg)]]*2.20462262</f>
        <v>394.62744898</v>
      </c>
    </row>
    <row r="162" spans="1:15" x14ac:dyDescent="0.25">
      <c r="A162" s="13">
        <v>4</v>
      </c>
      <c r="B162">
        <v>300520594</v>
      </c>
      <c r="C162">
        <v>2394736</v>
      </c>
      <c r="D162">
        <v>1</v>
      </c>
      <c r="E162" t="s">
        <v>104</v>
      </c>
      <c r="F162" t="s">
        <v>105</v>
      </c>
      <c r="G162">
        <v>1076</v>
      </c>
      <c r="H162">
        <v>870</v>
      </c>
      <c r="I162">
        <v>42</v>
      </c>
      <c r="J162">
        <v>34</v>
      </c>
      <c r="K162">
        <v>52</v>
      </c>
      <c r="L162">
        <v>1</v>
      </c>
      <c r="M162" t="s">
        <v>89</v>
      </c>
      <c r="N162" t="s">
        <v>90</v>
      </c>
      <c r="O162" s="11">
        <f>Interpane[[#This Row],[weight (kg)]]*2.20462262</f>
        <v>114.64037623999999</v>
      </c>
    </row>
    <row r="163" spans="1:15" x14ac:dyDescent="0.25">
      <c r="A163" s="13">
        <v>4</v>
      </c>
      <c r="B163">
        <v>300520594</v>
      </c>
      <c r="C163">
        <v>2394732</v>
      </c>
      <c r="D163">
        <v>1</v>
      </c>
      <c r="E163" t="s">
        <v>87</v>
      </c>
      <c r="F163" t="s">
        <v>88</v>
      </c>
      <c r="G163">
        <v>3743</v>
      </c>
      <c r="H163">
        <v>870</v>
      </c>
      <c r="I163">
        <v>147</v>
      </c>
      <c r="J163">
        <v>34</v>
      </c>
      <c r="K163">
        <v>179</v>
      </c>
      <c r="L163">
        <v>1</v>
      </c>
      <c r="M163" t="s">
        <v>89</v>
      </c>
      <c r="N163" t="s">
        <v>90</v>
      </c>
      <c r="O163" s="11">
        <f>Interpane[[#This Row],[weight (kg)]]*2.20462262</f>
        <v>394.62744898</v>
      </c>
    </row>
    <row r="164" spans="1:15" x14ac:dyDescent="0.25">
      <c r="A164" s="13">
        <v>4</v>
      </c>
      <c r="B164">
        <v>300520446</v>
      </c>
      <c r="C164">
        <v>2394727</v>
      </c>
      <c r="D164">
        <v>2</v>
      </c>
      <c r="E164" t="s">
        <v>107</v>
      </c>
      <c r="F164" t="s">
        <v>63</v>
      </c>
      <c r="G164">
        <v>2551</v>
      </c>
      <c r="H164">
        <v>1099</v>
      </c>
      <c r="I164">
        <v>100</v>
      </c>
      <c r="J164">
        <v>43</v>
      </c>
      <c r="K164">
        <v>154</v>
      </c>
      <c r="L164">
        <v>1</v>
      </c>
      <c r="M164" t="s">
        <v>108</v>
      </c>
      <c r="N164" t="s">
        <v>109</v>
      </c>
      <c r="O164" s="11">
        <f>Interpane[[#This Row],[weight (kg)]]*2.20462262</f>
        <v>339.51188347999999</v>
      </c>
    </row>
    <row r="165" spans="1:15" x14ac:dyDescent="0.25">
      <c r="A165" s="13">
        <v>4</v>
      </c>
      <c r="B165">
        <v>300520446</v>
      </c>
      <c r="C165">
        <v>2394733</v>
      </c>
      <c r="D165">
        <v>4</v>
      </c>
      <c r="E165" t="s">
        <v>110</v>
      </c>
      <c r="F165" t="s">
        <v>58</v>
      </c>
      <c r="G165">
        <v>1984</v>
      </c>
      <c r="H165">
        <v>2496</v>
      </c>
      <c r="I165">
        <v>78</v>
      </c>
      <c r="J165">
        <v>98</v>
      </c>
      <c r="K165">
        <v>272</v>
      </c>
      <c r="L165">
        <v>1</v>
      </c>
      <c r="M165" t="s">
        <v>108</v>
      </c>
      <c r="N165" t="s">
        <v>109</v>
      </c>
      <c r="O165" s="11">
        <f>Interpane[[#This Row],[weight (kg)]]*2.20462262</f>
        <v>599.65735264</v>
      </c>
    </row>
    <row r="166" spans="1:15" x14ac:dyDescent="0.25">
      <c r="A166" s="13">
        <v>4</v>
      </c>
      <c r="B166">
        <v>300520446</v>
      </c>
      <c r="C166">
        <v>2394733</v>
      </c>
      <c r="D166">
        <v>4</v>
      </c>
      <c r="E166" t="s">
        <v>110</v>
      </c>
      <c r="F166" t="s">
        <v>58</v>
      </c>
      <c r="G166">
        <v>1984</v>
      </c>
      <c r="H166">
        <v>2496</v>
      </c>
      <c r="I166">
        <v>78</v>
      </c>
      <c r="J166">
        <v>98</v>
      </c>
      <c r="K166">
        <v>272</v>
      </c>
      <c r="L166">
        <v>1</v>
      </c>
      <c r="M166" t="s">
        <v>108</v>
      </c>
      <c r="N166" t="s">
        <v>109</v>
      </c>
      <c r="O166" s="11">
        <f>Interpane[[#This Row],[weight (kg)]]*2.20462262</f>
        <v>599.65735264</v>
      </c>
    </row>
    <row r="167" spans="1:15" x14ac:dyDescent="0.25">
      <c r="A167" s="13">
        <v>4</v>
      </c>
      <c r="B167">
        <v>300520446</v>
      </c>
      <c r="C167">
        <v>2394733</v>
      </c>
      <c r="D167">
        <v>4</v>
      </c>
      <c r="E167" t="s">
        <v>110</v>
      </c>
      <c r="F167" t="s">
        <v>58</v>
      </c>
      <c r="G167">
        <v>1984</v>
      </c>
      <c r="H167">
        <v>2496</v>
      </c>
      <c r="I167">
        <v>78</v>
      </c>
      <c r="J167">
        <v>98</v>
      </c>
      <c r="K167">
        <v>272</v>
      </c>
      <c r="L167">
        <v>1</v>
      </c>
      <c r="M167" t="s">
        <v>108</v>
      </c>
      <c r="N167" t="s">
        <v>109</v>
      </c>
      <c r="O167" s="11">
        <f>Interpane[[#This Row],[weight (kg)]]*2.20462262</f>
        <v>599.65735264</v>
      </c>
    </row>
    <row r="168" spans="1:15" x14ac:dyDescent="0.25">
      <c r="A168" s="13">
        <v>4</v>
      </c>
      <c r="B168">
        <v>300520446</v>
      </c>
      <c r="C168">
        <v>2394733</v>
      </c>
      <c r="D168">
        <v>4</v>
      </c>
      <c r="E168" t="s">
        <v>110</v>
      </c>
      <c r="F168" t="s">
        <v>58</v>
      </c>
      <c r="G168">
        <v>1984</v>
      </c>
      <c r="H168">
        <v>2496</v>
      </c>
      <c r="I168">
        <v>78</v>
      </c>
      <c r="J168">
        <v>98</v>
      </c>
      <c r="K168">
        <v>272</v>
      </c>
      <c r="L168">
        <v>1</v>
      </c>
      <c r="M168" t="s">
        <v>108</v>
      </c>
      <c r="N168" t="s">
        <v>109</v>
      </c>
      <c r="O168" s="11">
        <f>Interpane[[#This Row],[weight (kg)]]*2.20462262</f>
        <v>599.65735264</v>
      </c>
    </row>
    <row r="169" spans="1:15" x14ac:dyDescent="0.25">
      <c r="A169" s="13">
        <v>4</v>
      </c>
      <c r="B169">
        <v>300520446</v>
      </c>
      <c r="C169">
        <v>2394733</v>
      </c>
      <c r="D169">
        <v>4</v>
      </c>
      <c r="E169" t="s">
        <v>110</v>
      </c>
      <c r="F169" t="s">
        <v>58</v>
      </c>
      <c r="G169">
        <v>1984</v>
      </c>
      <c r="H169">
        <v>2496</v>
      </c>
      <c r="I169">
        <v>78</v>
      </c>
      <c r="J169">
        <v>98</v>
      </c>
      <c r="K169">
        <v>272</v>
      </c>
      <c r="L169">
        <v>1</v>
      </c>
      <c r="M169" t="s">
        <v>108</v>
      </c>
      <c r="N169" t="s">
        <v>109</v>
      </c>
      <c r="O169" s="11">
        <f>Interpane[[#This Row],[weight (kg)]]*2.20462262</f>
        <v>599.65735264</v>
      </c>
    </row>
    <row r="170" spans="1:15" x14ac:dyDescent="0.25">
      <c r="A170" s="13">
        <v>4</v>
      </c>
      <c r="B170">
        <v>300520446</v>
      </c>
      <c r="C170">
        <v>2394733</v>
      </c>
      <c r="D170">
        <v>4</v>
      </c>
      <c r="E170" t="s">
        <v>110</v>
      </c>
      <c r="F170" t="s">
        <v>58</v>
      </c>
      <c r="G170">
        <v>1984</v>
      </c>
      <c r="H170">
        <v>2496</v>
      </c>
      <c r="I170">
        <v>78</v>
      </c>
      <c r="J170">
        <v>98</v>
      </c>
      <c r="K170">
        <v>272</v>
      </c>
      <c r="L170">
        <v>1</v>
      </c>
      <c r="M170" t="s">
        <v>108</v>
      </c>
      <c r="N170" t="s">
        <v>109</v>
      </c>
      <c r="O170" s="11">
        <f>Interpane[[#This Row],[weight (kg)]]*2.20462262</f>
        <v>599.65735264</v>
      </c>
    </row>
    <row r="171" spans="1:15" x14ac:dyDescent="0.25">
      <c r="A171" s="13">
        <v>4</v>
      </c>
      <c r="B171">
        <v>300520446</v>
      </c>
      <c r="C171">
        <v>2394733</v>
      </c>
      <c r="D171">
        <v>4</v>
      </c>
      <c r="E171" t="s">
        <v>110</v>
      </c>
      <c r="F171" t="s">
        <v>58</v>
      </c>
      <c r="G171">
        <v>1984</v>
      </c>
      <c r="H171">
        <v>2496</v>
      </c>
      <c r="I171">
        <v>78</v>
      </c>
      <c r="J171">
        <v>98</v>
      </c>
      <c r="K171">
        <v>272</v>
      </c>
      <c r="L171">
        <v>1</v>
      </c>
      <c r="M171" t="s">
        <v>108</v>
      </c>
      <c r="N171" t="s">
        <v>109</v>
      </c>
      <c r="O171" s="11">
        <f>Interpane[[#This Row],[weight (kg)]]*2.20462262</f>
        <v>599.65735264</v>
      </c>
    </row>
    <row r="172" spans="1:15" x14ac:dyDescent="0.25">
      <c r="A172" s="13">
        <v>4</v>
      </c>
      <c r="B172">
        <v>300520446</v>
      </c>
      <c r="C172">
        <v>2394733</v>
      </c>
      <c r="D172">
        <v>4</v>
      </c>
      <c r="E172" t="s">
        <v>110</v>
      </c>
      <c r="F172" t="s">
        <v>58</v>
      </c>
      <c r="G172">
        <v>1984</v>
      </c>
      <c r="H172">
        <v>2496</v>
      </c>
      <c r="I172">
        <v>78</v>
      </c>
      <c r="J172">
        <v>98</v>
      </c>
      <c r="K172">
        <v>272</v>
      </c>
      <c r="L172">
        <v>1</v>
      </c>
      <c r="M172" t="s">
        <v>108</v>
      </c>
      <c r="N172" t="s">
        <v>109</v>
      </c>
      <c r="O172" s="11">
        <f>Interpane[[#This Row],[weight (kg)]]*2.20462262</f>
        <v>599.65735264</v>
      </c>
    </row>
    <row r="173" spans="1:15" x14ac:dyDescent="0.25">
      <c r="A173" s="13">
        <v>4</v>
      </c>
      <c r="B173">
        <v>300520446</v>
      </c>
      <c r="C173">
        <v>2394733</v>
      </c>
      <c r="D173">
        <v>4</v>
      </c>
      <c r="E173" t="s">
        <v>110</v>
      </c>
      <c r="F173" t="s">
        <v>58</v>
      </c>
      <c r="G173">
        <v>1984</v>
      </c>
      <c r="H173">
        <v>2496</v>
      </c>
      <c r="I173">
        <v>78</v>
      </c>
      <c r="J173">
        <v>98</v>
      </c>
      <c r="K173">
        <v>272</v>
      </c>
      <c r="L173">
        <v>1</v>
      </c>
      <c r="M173" t="s">
        <v>108</v>
      </c>
      <c r="N173" t="s">
        <v>109</v>
      </c>
      <c r="O173" s="11">
        <f>Interpane[[#This Row],[weight (kg)]]*2.20462262</f>
        <v>599.65735264</v>
      </c>
    </row>
    <row r="174" spans="1:15" x14ac:dyDescent="0.25">
      <c r="A174" s="13">
        <v>4</v>
      </c>
      <c r="B174">
        <v>300521524</v>
      </c>
      <c r="C174">
        <v>2394169</v>
      </c>
      <c r="D174">
        <v>1</v>
      </c>
      <c r="E174" t="s">
        <v>111</v>
      </c>
      <c r="F174" t="s">
        <v>50</v>
      </c>
      <c r="G174">
        <v>1781</v>
      </c>
      <c r="H174">
        <v>2496</v>
      </c>
      <c r="I174">
        <v>70</v>
      </c>
      <c r="J174">
        <v>98</v>
      </c>
      <c r="K174">
        <v>245</v>
      </c>
      <c r="L174">
        <v>1</v>
      </c>
      <c r="M174" t="s">
        <v>112</v>
      </c>
      <c r="N174" t="s">
        <v>113</v>
      </c>
      <c r="O174" s="11">
        <f>Interpane[[#This Row],[weight (kg)]]*2.20462262</f>
        <v>540.13254189999998</v>
      </c>
    </row>
    <row r="175" spans="1:15" x14ac:dyDescent="0.25">
      <c r="A175" s="13">
        <v>4</v>
      </c>
      <c r="B175">
        <v>300521524</v>
      </c>
      <c r="C175">
        <v>2394169</v>
      </c>
      <c r="D175">
        <v>1</v>
      </c>
      <c r="E175" t="s">
        <v>111</v>
      </c>
      <c r="F175" t="s">
        <v>50</v>
      </c>
      <c r="G175">
        <v>1781</v>
      </c>
      <c r="H175">
        <v>2496</v>
      </c>
      <c r="I175">
        <v>70</v>
      </c>
      <c r="J175">
        <v>98</v>
      </c>
      <c r="K175">
        <v>245</v>
      </c>
      <c r="L175">
        <v>1</v>
      </c>
      <c r="M175" t="s">
        <v>112</v>
      </c>
      <c r="N175" t="s">
        <v>113</v>
      </c>
      <c r="O175" s="11">
        <f>Interpane[[#This Row],[weight (kg)]]*2.20462262</f>
        <v>540.13254189999998</v>
      </c>
    </row>
    <row r="176" spans="1:15" x14ac:dyDescent="0.25">
      <c r="A176" s="13">
        <v>4</v>
      </c>
      <c r="B176">
        <v>300521524</v>
      </c>
      <c r="C176">
        <v>2394169</v>
      </c>
      <c r="D176">
        <v>1</v>
      </c>
      <c r="E176" t="s">
        <v>111</v>
      </c>
      <c r="F176" t="s">
        <v>50</v>
      </c>
      <c r="G176">
        <v>1781</v>
      </c>
      <c r="H176">
        <v>2496</v>
      </c>
      <c r="I176">
        <v>70</v>
      </c>
      <c r="J176">
        <v>98</v>
      </c>
      <c r="K176">
        <v>245</v>
      </c>
      <c r="L176">
        <v>1</v>
      </c>
      <c r="M176" t="s">
        <v>112</v>
      </c>
      <c r="N176" t="s">
        <v>113</v>
      </c>
      <c r="O176" s="11">
        <f>Interpane[[#This Row],[weight (kg)]]*2.20462262</f>
        <v>540.13254189999998</v>
      </c>
    </row>
    <row r="177" spans="1:15" x14ac:dyDescent="0.25">
      <c r="A177" s="13">
        <v>4</v>
      </c>
      <c r="B177">
        <v>300521524</v>
      </c>
      <c r="C177">
        <v>2394169</v>
      </c>
      <c r="D177">
        <v>1</v>
      </c>
      <c r="E177" t="s">
        <v>111</v>
      </c>
      <c r="F177" t="s">
        <v>50</v>
      </c>
      <c r="G177">
        <v>1781</v>
      </c>
      <c r="H177">
        <v>2496</v>
      </c>
      <c r="I177">
        <v>70</v>
      </c>
      <c r="J177">
        <v>98</v>
      </c>
      <c r="K177">
        <v>245</v>
      </c>
      <c r="L177">
        <v>1</v>
      </c>
      <c r="M177" t="s">
        <v>112</v>
      </c>
      <c r="N177" t="s">
        <v>113</v>
      </c>
      <c r="O177" s="11">
        <f>Interpane[[#This Row],[weight (kg)]]*2.20462262</f>
        <v>540.13254189999998</v>
      </c>
    </row>
    <row r="178" spans="1:15" x14ac:dyDescent="0.25">
      <c r="A178" s="13">
        <v>4</v>
      </c>
      <c r="B178">
        <v>300521524</v>
      </c>
      <c r="C178">
        <v>2394169</v>
      </c>
      <c r="D178">
        <v>1</v>
      </c>
      <c r="E178" t="s">
        <v>111</v>
      </c>
      <c r="F178" t="s">
        <v>50</v>
      </c>
      <c r="G178">
        <v>1781</v>
      </c>
      <c r="H178">
        <v>2496</v>
      </c>
      <c r="I178">
        <v>70</v>
      </c>
      <c r="J178">
        <v>98</v>
      </c>
      <c r="K178">
        <v>245</v>
      </c>
      <c r="L178">
        <v>1</v>
      </c>
      <c r="M178" t="s">
        <v>112</v>
      </c>
      <c r="N178" t="s">
        <v>113</v>
      </c>
      <c r="O178" s="11">
        <f>Interpane[[#This Row],[weight (kg)]]*2.20462262</f>
        <v>540.13254189999998</v>
      </c>
    </row>
    <row r="179" spans="1:15" x14ac:dyDescent="0.25">
      <c r="A179" s="13">
        <v>4</v>
      </c>
      <c r="B179">
        <v>300521524</v>
      </c>
      <c r="C179">
        <v>2394169</v>
      </c>
      <c r="D179">
        <v>1</v>
      </c>
      <c r="E179" t="s">
        <v>111</v>
      </c>
      <c r="F179" t="s">
        <v>50</v>
      </c>
      <c r="G179">
        <v>1781</v>
      </c>
      <c r="H179">
        <v>2496</v>
      </c>
      <c r="I179">
        <v>70</v>
      </c>
      <c r="J179">
        <v>98</v>
      </c>
      <c r="K179">
        <v>245</v>
      </c>
      <c r="L179">
        <v>1</v>
      </c>
      <c r="M179" t="s">
        <v>112</v>
      </c>
      <c r="N179" t="s">
        <v>113</v>
      </c>
      <c r="O179" s="11">
        <f>Interpane[[#This Row],[weight (kg)]]*2.20462262</f>
        <v>540.13254189999998</v>
      </c>
    </row>
    <row r="180" spans="1:15" x14ac:dyDescent="0.25">
      <c r="A180" s="13">
        <v>4</v>
      </c>
      <c r="B180">
        <v>300521524</v>
      </c>
      <c r="C180">
        <v>2394169</v>
      </c>
      <c r="D180">
        <v>1</v>
      </c>
      <c r="E180" t="s">
        <v>111</v>
      </c>
      <c r="F180" t="s">
        <v>50</v>
      </c>
      <c r="G180">
        <v>1781</v>
      </c>
      <c r="H180">
        <v>2496</v>
      </c>
      <c r="I180">
        <v>70</v>
      </c>
      <c r="J180">
        <v>98</v>
      </c>
      <c r="K180">
        <v>245</v>
      </c>
      <c r="L180">
        <v>1</v>
      </c>
      <c r="M180" t="s">
        <v>112</v>
      </c>
      <c r="N180" t="s">
        <v>113</v>
      </c>
      <c r="O180" s="11">
        <f>Interpane[[#This Row],[weight (kg)]]*2.20462262</f>
        <v>540.13254189999998</v>
      </c>
    </row>
    <row r="181" spans="1:15" x14ac:dyDescent="0.25">
      <c r="A181" s="13">
        <v>4</v>
      </c>
      <c r="B181">
        <v>300521524</v>
      </c>
      <c r="C181">
        <v>2394169</v>
      </c>
      <c r="D181">
        <v>1</v>
      </c>
      <c r="E181" t="s">
        <v>111</v>
      </c>
      <c r="F181" t="s">
        <v>50</v>
      </c>
      <c r="G181">
        <v>1781</v>
      </c>
      <c r="H181">
        <v>2496</v>
      </c>
      <c r="I181">
        <v>70</v>
      </c>
      <c r="J181">
        <v>98</v>
      </c>
      <c r="K181">
        <v>245</v>
      </c>
      <c r="L181">
        <v>1</v>
      </c>
      <c r="M181" t="s">
        <v>112</v>
      </c>
      <c r="N181" t="s">
        <v>113</v>
      </c>
      <c r="O181" s="11">
        <f>Interpane[[#This Row],[weight (kg)]]*2.20462262</f>
        <v>540.13254189999998</v>
      </c>
    </row>
    <row r="182" spans="1:15" x14ac:dyDescent="0.25">
      <c r="A182" s="13">
        <v>4</v>
      </c>
      <c r="B182">
        <v>300521524</v>
      </c>
      <c r="C182">
        <v>2394169</v>
      </c>
      <c r="D182">
        <v>1</v>
      </c>
      <c r="E182" t="s">
        <v>111</v>
      </c>
      <c r="F182" t="s">
        <v>50</v>
      </c>
      <c r="G182">
        <v>1781</v>
      </c>
      <c r="H182">
        <v>2496</v>
      </c>
      <c r="I182">
        <v>70</v>
      </c>
      <c r="J182">
        <v>98</v>
      </c>
      <c r="K182">
        <v>245</v>
      </c>
      <c r="L182">
        <v>1</v>
      </c>
      <c r="M182" t="s">
        <v>112</v>
      </c>
      <c r="N182" t="s">
        <v>113</v>
      </c>
      <c r="O182" s="11">
        <f>Interpane[[#This Row],[weight (kg)]]*2.20462262</f>
        <v>540.13254189999998</v>
      </c>
    </row>
    <row r="183" spans="1:15" x14ac:dyDescent="0.25">
      <c r="A183" s="13">
        <v>4</v>
      </c>
      <c r="B183">
        <v>300521524</v>
      </c>
      <c r="C183">
        <v>2394169</v>
      </c>
      <c r="D183">
        <v>1</v>
      </c>
      <c r="E183" t="s">
        <v>111</v>
      </c>
      <c r="F183" t="s">
        <v>50</v>
      </c>
      <c r="G183">
        <v>1781</v>
      </c>
      <c r="H183">
        <v>2496</v>
      </c>
      <c r="I183">
        <v>70</v>
      </c>
      <c r="J183">
        <v>98</v>
      </c>
      <c r="K183">
        <v>245</v>
      </c>
      <c r="L183">
        <v>1</v>
      </c>
      <c r="M183" t="s">
        <v>112</v>
      </c>
      <c r="N183" t="s">
        <v>113</v>
      </c>
      <c r="O183" s="11">
        <f>Interpane[[#This Row],[weight (kg)]]*2.20462262</f>
        <v>540.13254189999998</v>
      </c>
    </row>
    <row r="184" spans="1:15" x14ac:dyDescent="0.25">
      <c r="A184" s="13">
        <v>4</v>
      </c>
      <c r="B184">
        <v>300521524</v>
      </c>
      <c r="C184">
        <v>2394169</v>
      </c>
      <c r="D184">
        <v>1</v>
      </c>
      <c r="E184" t="s">
        <v>111</v>
      </c>
      <c r="F184" t="s">
        <v>50</v>
      </c>
      <c r="G184">
        <v>1781</v>
      </c>
      <c r="H184">
        <v>2496</v>
      </c>
      <c r="I184">
        <v>70</v>
      </c>
      <c r="J184">
        <v>98</v>
      </c>
      <c r="K184">
        <v>245</v>
      </c>
      <c r="L184">
        <v>1</v>
      </c>
      <c r="M184" t="s">
        <v>112</v>
      </c>
      <c r="N184" t="s">
        <v>113</v>
      </c>
      <c r="O184" s="11">
        <f>Interpane[[#This Row],[weight (kg)]]*2.20462262</f>
        <v>540.13254189999998</v>
      </c>
    </row>
    <row r="185" spans="1:15" x14ac:dyDescent="0.25">
      <c r="A185" s="13">
        <v>4</v>
      </c>
      <c r="B185">
        <v>300521719</v>
      </c>
      <c r="C185">
        <v>2394728</v>
      </c>
      <c r="D185">
        <v>1</v>
      </c>
      <c r="E185" t="s">
        <v>114</v>
      </c>
      <c r="F185" t="s">
        <v>61</v>
      </c>
      <c r="G185">
        <v>1781</v>
      </c>
      <c r="H185">
        <v>870</v>
      </c>
      <c r="I185">
        <v>70</v>
      </c>
      <c r="J185">
        <v>34</v>
      </c>
      <c r="K185">
        <v>85</v>
      </c>
      <c r="L185">
        <v>1</v>
      </c>
      <c r="M185" t="s">
        <v>92</v>
      </c>
      <c r="N185" t="s">
        <v>93</v>
      </c>
      <c r="O185" s="11">
        <f>Interpane[[#This Row],[weight (kg)]]*2.20462262</f>
        <v>187.39292269999999</v>
      </c>
    </row>
    <row r="186" spans="1:15" x14ac:dyDescent="0.25">
      <c r="A186" s="13">
        <v>4</v>
      </c>
      <c r="B186">
        <v>300521719</v>
      </c>
      <c r="C186">
        <v>2394728</v>
      </c>
      <c r="D186">
        <v>1</v>
      </c>
      <c r="E186" t="s">
        <v>114</v>
      </c>
      <c r="F186" t="s">
        <v>61</v>
      </c>
      <c r="G186">
        <v>1781</v>
      </c>
      <c r="H186">
        <v>870</v>
      </c>
      <c r="I186">
        <v>70</v>
      </c>
      <c r="J186">
        <v>34</v>
      </c>
      <c r="K186">
        <v>85</v>
      </c>
      <c r="L186">
        <v>1</v>
      </c>
      <c r="M186" t="s">
        <v>92</v>
      </c>
      <c r="N186" t="s">
        <v>93</v>
      </c>
      <c r="O186" s="11">
        <f>Interpane[[#This Row],[weight (kg)]]*2.20462262</f>
        <v>187.39292269999999</v>
      </c>
    </row>
    <row r="187" spans="1:15" x14ac:dyDescent="0.25">
      <c r="A187" s="13">
        <v>4</v>
      </c>
      <c r="B187">
        <v>300521719</v>
      </c>
      <c r="C187">
        <v>2394728</v>
      </c>
      <c r="D187">
        <v>1</v>
      </c>
      <c r="E187" t="s">
        <v>114</v>
      </c>
      <c r="F187" t="s">
        <v>61</v>
      </c>
      <c r="G187">
        <v>1781</v>
      </c>
      <c r="H187">
        <v>870</v>
      </c>
      <c r="I187">
        <v>70</v>
      </c>
      <c r="J187">
        <v>34</v>
      </c>
      <c r="K187">
        <v>85</v>
      </c>
      <c r="L187">
        <v>1</v>
      </c>
      <c r="M187" t="s">
        <v>92</v>
      </c>
      <c r="N187" t="s">
        <v>93</v>
      </c>
      <c r="O187" s="11">
        <f>Interpane[[#This Row],[weight (kg)]]*2.20462262</f>
        <v>187.39292269999999</v>
      </c>
    </row>
    <row r="188" spans="1:15" x14ac:dyDescent="0.25">
      <c r="A188" s="13">
        <v>4</v>
      </c>
      <c r="B188">
        <v>300521719</v>
      </c>
      <c r="C188">
        <v>2394728</v>
      </c>
      <c r="D188">
        <v>8</v>
      </c>
      <c r="E188" t="s">
        <v>91</v>
      </c>
      <c r="F188" t="s">
        <v>61</v>
      </c>
      <c r="G188">
        <v>2645</v>
      </c>
      <c r="H188">
        <v>870</v>
      </c>
      <c r="I188">
        <v>104</v>
      </c>
      <c r="J188">
        <v>34</v>
      </c>
      <c r="K188">
        <v>127</v>
      </c>
      <c r="L188">
        <v>1</v>
      </c>
      <c r="M188" t="s">
        <v>92</v>
      </c>
      <c r="N188" t="s">
        <v>93</v>
      </c>
      <c r="O188" s="11">
        <f>Interpane[[#This Row],[weight (kg)]]*2.20462262</f>
        <v>279.98707273999997</v>
      </c>
    </row>
    <row r="189" spans="1:15" x14ac:dyDescent="0.25">
      <c r="A189" s="13">
        <v>4</v>
      </c>
      <c r="B189">
        <v>300521719</v>
      </c>
      <c r="C189">
        <v>2394728</v>
      </c>
      <c r="D189">
        <v>8</v>
      </c>
      <c r="E189" t="s">
        <v>91</v>
      </c>
      <c r="F189" t="s">
        <v>61</v>
      </c>
      <c r="G189">
        <v>2645</v>
      </c>
      <c r="H189">
        <v>870</v>
      </c>
      <c r="I189">
        <v>104</v>
      </c>
      <c r="J189">
        <v>34</v>
      </c>
      <c r="K189">
        <v>127</v>
      </c>
      <c r="L189">
        <v>1</v>
      </c>
      <c r="M189" t="s">
        <v>92</v>
      </c>
      <c r="N189" t="s">
        <v>93</v>
      </c>
      <c r="O189" s="11">
        <f>Interpane[[#This Row],[weight (kg)]]*2.20462262</f>
        <v>279.98707273999997</v>
      </c>
    </row>
    <row r="190" spans="1:15" x14ac:dyDescent="0.25">
      <c r="A190" s="13">
        <v>4</v>
      </c>
      <c r="B190">
        <v>300521719</v>
      </c>
      <c r="C190">
        <v>2394728</v>
      </c>
      <c r="D190">
        <v>8</v>
      </c>
      <c r="E190" t="s">
        <v>91</v>
      </c>
      <c r="F190" t="s">
        <v>61</v>
      </c>
      <c r="G190">
        <v>2645</v>
      </c>
      <c r="H190">
        <v>870</v>
      </c>
      <c r="I190">
        <v>104</v>
      </c>
      <c r="J190">
        <v>34</v>
      </c>
      <c r="K190">
        <v>127</v>
      </c>
      <c r="L190">
        <v>1</v>
      </c>
      <c r="M190" t="s">
        <v>92</v>
      </c>
      <c r="N190" t="s">
        <v>93</v>
      </c>
      <c r="O190" s="11">
        <f>Interpane[[#This Row],[weight (kg)]]*2.20462262</f>
        <v>279.98707273999997</v>
      </c>
    </row>
    <row r="191" spans="1:15" x14ac:dyDescent="0.25">
      <c r="A191" s="13">
        <v>4</v>
      </c>
      <c r="B191">
        <v>300521719</v>
      </c>
      <c r="C191">
        <v>2394728</v>
      </c>
      <c r="D191">
        <v>8</v>
      </c>
      <c r="E191" t="s">
        <v>91</v>
      </c>
      <c r="F191" t="s">
        <v>61</v>
      </c>
      <c r="G191">
        <v>2645</v>
      </c>
      <c r="H191">
        <v>870</v>
      </c>
      <c r="I191">
        <v>104</v>
      </c>
      <c r="J191">
        <v>34</v>
      </c>
      <c r="K191">
        <v>127</v>
      </c>
      <c r="L191">
        <v>1</v>
      </c>
      <c r="M191" t="s">
        <v>92</v>
      </c>
      <c r="N191" t="s">
        <v>93</v>
      </c>
      <c r="O191" s="11">
        <f>Interpane[[#This Row],[weight (kg)]]*2.20462262</f>
        <v>279.98707273999997</v>
      </c>
    </row>
    <row r="192" spans="1:15" x14ac:dyDescent="0.25">
      <c r="A192" s="13">
        <v>4</v>
      </c>
      <c r="B192">
        <v>300521719</v>
      </c>
      <c r="C192">
        <v>2394728</v>
      </c>
      <c r="D192">
        <v>8</v>
      </c>
      <c r="E192" t="s">
        <v>91</v>
      </c>
      <c r="F192" t="s">
        <v>61</v>
      </c>
      <c r="G192">
        <v>2645</v>
      </c>
      <c r="H192">
        <v>870</v>
      </c>
      <c r="I192">
        <v>104</v>
      </c>
      <c r="J192">
        <v>34</v>
      </c>
      <c r="K192">
        <v>127</v>
      </c>
      <c r="L192">
        <v>1</v>
      </c>
      <c r="M192" t="s">
        <v>92</v>
      </c>
      <c r="N192" t="s">
        <v>93</v>
      </c>
      <c r="O192" s="11">
        <f>Interpane[[#This Row],[weight (kg)]]*2.20462262</f>
        <v>279.98707273999997</v>
      </c>
    </row>
    <row r="193" spans="1:15" x14ac:dyDescent="0.25">
      <c r="A193" s="13">
        <v>4</v>
      </c>
      <c r="B193">
        <v>300521719</v>
      </c>
      <c r="C193">
        <v>2394728</v>
      </c>
      <c r="D193">
        <v>8</v>
      </c>
      <c r="E193" t="s">
        <v>91</v>
      </c>
      <c r="F193" t="s">
        <v>61</v>
      </c>
      <c r="G193">
        <v>2645</v>
      </c>
      <c r="H193">
        <v>870</v>
      </c>
      <c r="I193">
        <v>104</v>
      </c>
      <c r="J193">
        <v>34</v>
      </c>
      <c r="K193">
        <v>127</v>
      </c>
      <c r="L193">
        <v>1</v>
      </c>
      <c r="M193" t="s">
        <v>92</v>
      </c>
      <c r="N193" t="s">
        <v>93</v>
      </c>
      <c r="O193" s="11">
        <f>Interpane[[#This Row],[weight (kg)]]*2.20462262</f>
        <v>279.98707273999997</v>
      </c>
    </row>
    <row r="194" spans="1:15" x14ac:dyDescent="0.25">
      <c r="A194" s="13">
        <v>4</v>
      </c>
      <c r="B194">
        <v>300521719</v>
      </c>
      <c r="C194">
        <v>2394734</v>
      </c>
      <c r="D194">
        <v>3</v>
      </c>
      <c r="E194" t="s">
        <v>97</v>
      </c>
      <c r="F194" t="s">
        <v>65</v>
      </c>
      <c r="G194">
        <v>2651</v>
      </c>
      <c r="H194">
        <v>870</v>
      </c>
      <c r="I194">
        <v>104</v>
      </c>
      <c r="J194">
        <v>34</v>
      </c>
      <c r="K194">
        <v>127</v>
      </c>
      <c r="L194">
        <v>1</v>
      </c>
      <c r="M194" t="s">
        <v>92</v>
      </c>
      <c r="N194" t="s">
        <v>93</v>
      </c>
      <c r="O194" s="11">
        <f>Interpane[[#This Row],[weight (kg)]]*2.20462262</f>
        <v>279.98707273999997</v>
      </c>
    </row>
    <row r="195" spans="1:15" x14ac:dyDescent="0.25">
      <c r="A195" s="13">
        <v>4</v>
      </c>
      <c r="B195">
        <v>300520388</v>
      </c>
      <c r="C195">
        <v>2394728</v>
      </c>
      <c r="D195">
        <v>1</v>
      </c>
      <c r="E195" t="s">
        <v>114</v>
      </c>
      <c r="F195" t="s">
        <v>61</v>
      </c>
      <c r="G195">
        <v>1781</v>
      </c>
      <c r="H195">
        <v>870</v>
      </c>
      <c r="I195">
        <v>70</v>
      </c>
      <c r="J195">
        <v>34</v>
      </c>
      <c r="K195">
        <v>85</v>
      </c>
      <c r="L195">
        <v>1</v>
      </c>
      <c r="M195" t="s">
        <v>115</v>
      </c>
      <c r="N195" t="s">
        <v>116</v>
      </c>
      <c r="O195" s="11">
        <f>Interpane[[#This Row],[weight (kg)]]*2.20462262</f>
        <v>187.39292269999999</v>
      </c>
    </row>
    <row r="196" spans="1:15" x14ac:dyDescent="0.25">
      <c r="A196" s="13">
        <v>4</v>
      </c>
      <c r="B196">
        <v>300520388</v>
      </c>
      <c r="C196">
        <v>2394728</v>
      </c>
      <c r="D196">
        <v>1</v>
      </c>
      <c r="E196" t="s">
        <v>114</v>
      </c>
      <c r="F196" t="s">
        <v>61</v>
      </c>
      <c r="G196">
        <v>1781</v>
      </c>
      <c r="H196">
        <v>870</v>
      </c>
      <c r="I196">
        <v>70</v>
      </c>
      <c r="J196">
        <v>34</v>
      </c>
      <c r="K196">
        <v>85</v>
      </c>
      <c r="L196">
        <v>1</v>
      </c>
      <c r="M196" t="s">
        <v>115</v>
      </c>
      <c r="N196" t="s">
        <v>116</v>
      </c>
      <c r="O196" s="11">
        <f>Interpane[[#This Row],[weight (kg)]]*2.20462262</f>
        <v>187.39292269999999</v>
      </c>
    </row>
    <row r="197" spans="1:15" x14ac:dyDescent="0.25">
      <c r="A197" s="13">
        <v>4</v>
      </c>
      <c r="B197">
        <v>300520388</v>
      </c>
      <c r="C197">
        <v>2394728</v>
      </c>
      <c r="D197">
        <v>1</v>
      </c>
      <c r="E197" t="s">
        <v>114</v>
      </c>
      <c r="F197" t="s">
        <v>61</v>
      </c>
      <c r="G197">
        <v>1781</v>
      </c>
      <c r="H197">
        <v>870</v>
      </c>
      <c r="I197">
        <v>70</v>
      </c>
      <c r="J197">
        <v>34</v>
      </c>
      <c r="K197">
        <v>85</v>
      </c>
      <c r="L197">
        <v>1</v>
      </c>
      <c r="M197" t="s">
        <v>115</v>
      </c>
      <c r="N197" t="s">
        <v>116</v>
      </c>
      <c r="O197" s="11">
        <f>Interpane[[#This Row],[weight (kg)]]*2.20462262</f>
        <v>187.39292269999999</v>
      </c>
    </row>
    <row r="198" spans="1:15" x14ac:dyDescent="0.25">
      <c r="A198" s="13">
        <v>4</v>
      </c>
      <c r="B198">
        <v>300520388</v>
      </c>
      <c r="C198">
        <v>2394728</v>
      </c>
      <c r="D198">
        <v>1</v>
      </c>
      <c r="E198" t="s">
        <v>114</v>
      </c>
      <c r="F198" t="s">
        <v>61</v>
      </c>
      <c r="G198">
        <v>1781</v>
      </c>
      <c r="H198">
        <v>870</v>
      </c>
      <c r="I198">
        <v>70</v>
      </c>
      <c r="J198">
        <v>34</v>
      </c>
      <c r="K198">
        <v>85</v>
      </c>
      <c r="L198">
        <v>1</v>
      </c>
      <c r="M198" t="s">
        <v>115</v>
      </c>
      <c r="N198" t="s">
        <v>116</v>
      </c>
      <c r="O198" s="11">
        <f>Interpane[[#This Row],[weight (kg)]]*2.20462262</f>
        <v>187.39292269999999</v>
      </c>
    </row>
    <row r="199" spans="1:15" x14ac:dyDescent="0.25">
      <c r="A199" s="13">
        <v>4</v>
      </c>
      <c r="B199">
        <v>300520388</v>
      </c>
      <c r="C199">
        <v>2394728</v>
      </c>
      <c r="D199">
        <v>1</v>
      </c>
      <c r="E199" t="s">
        <v>114</v>
      </c>
      <c r="F199" t="s">
        <v>61</v>
      </c>
      <c r="G199">
        <v>1781</v>
      </c>
      <c r="H199">
        <v>870</v>
      </c>
      <c r="I199">
        <v>70</v>
      </c>
      <c r="J199">
        <v>34</v>
      </c>
      <c r="K199">
        <v>85</v>
      </c>
      <c r="L199">
        <v>1</v>
      </c>
      <c r="M199" t="s">
        <v>115</v>
      </c>
      <c r="N199" t="s">
        <v>116</v>
      </c>
      <c r="O199" s="11">
        <f>Interpane[[#This Row],[weight (kg)]]*2.20462262</f>
        <v>187.39292269999999</v>
      </c>
    </row>
    <row r="200" spans="1:15" x14ac:dyDescent="0.25">
      <c r="A200" s="13">
        <v>4</v>
      </c>
      <c r="B200">
        <v>300520388</v>
      </c>
      <c r="C200">
        <v>2394728</v>
      </c>
      <c r="D200">
        <v>1</v>
      </c>
      <c r="E200" t="s">
        <v>114</v>
      </c>
      <c r="F200" t="s">
        <v>61</v>
      </c>
      <c r="G200">
        <v>1781</v>
      </c>
      <c r="H200">
        <v>870</v>
      </c>
      <c r="I200">
        <v>70</v>
      </c>
      <c r="J200">
        <v>34</v>
      </c>
      <c r="K200">
        <v>85</v>
      </c>
      <c r="L200">
        <v>1</v>
      </c>
      <c r="M200" t="s">
        <v>115</v>
      </c>
      <c r="N200" t="s">
        <v>116</v>
      </c>
      <c r="O200" s="11">
        <f>Interpane[[#This Row],[weight (kg)]]*2.20462262</f>
        <v>187.39292269999999</v>
      </c>
    </row>
    <row r="201" spans="1:15" x14ac:dyDescent="0.25">
      <c r="A201" s="13">
        <v>4</v>
      </c>
      <c r="B201">
        <v>300520388</v>
      </c>
      <c r="C201">
        <v>2394728</v>
      </c>
      <c r="D201">
        <v>1</v>
      </c>
      <c r="E201" t="s">
        <v>114</v>
      </c>
      <c r="F201" t="s">
        <v>61</v>
      </c>
      <c r="G201">
        <v>1781</v>
      </c>
      <c r="H201">
        <v>870</v>
      </c>
      <c r="I201">
        <v>70</v>
      </c>
      <c r="J201">
        <v>34</v>
      </c>
      <c r="K201">
        <v>85</v>
      </c>
      <c r="L201">
        <v>1</v>
      </c>
      <c r="M201" t="s">
        <v>115</v>
      </c>
      <c r="N201" t="s">
        <v>116</v>
      </c>
      <c r="O201" s="11">
        <f>Interpane[[#This Row],[weight (kg)]]*2.20462262</f>
        <v>187.39292269999999</v>
      </c>
    </row>
    <row r="202" spans="1:15" x14ac:dyDescent="0.25">
      <c r="A202" s="13">
        <v>4</v>
      </c>
      <c r="B202">
        <v>300520388</v>
      </c>
      <c r="C202">
        <v>2394728</v>
      </c>
      <c r="D202">
        <v>1</v>
      </c>
      <c r="E202" t="s">
        <v>114</v>
      </c>
      <c r="F202" t="s">
        <v>61</v>
      </c>
      <c r="G202">
        <v>1781</v>
      </c>
      <c r="H202">
        <v>870</v>
      </c>
      <c r="I202">
        <v>70</v>
      </c>
      <c r="J202">
        <v>34</v>
      </c>
      <c r="K202">
        <v>85</v>
      </c>
      <c r="L202">
        <v>1</v>
      </c>
      <c r="M202" t="s">
        <v>115</v>
      </c>
      <c r="N202" t="s">
        <v>116</v>
      </c>
      <c r="O202" s="11">
        <f>Interpane[[#This Row],[weight (kg)]]*2.20462262</f>
        <v>187.39292269999999</v>
      </c>
    </row>
    <row r="203" spans="1:15" x14ac:dyDescent="0.25">
      <c r="A203" s="13">
        <v>4</v>
      </c>
      <c r="B203">
        <v>300520388</v>
      </c>
      <c r="C203">
        <v>2394728</v>
      </c>
      <c r="D203">
        <v>1</v>
      </c>
      <c r="E203" t="s">
        <v>114</v>
      </c>
      <c r="F203" t="s">
        <v>61</v>
      </c>
      <c r="G203">
        <v>1781</v>
      </c>
      <c r="H203">
        <v>870</v>
      </c>
      <c r="I203">
        <v>70</v>
      </c>
      <c r="J203">
        <v>34</v>
      </c>
      <c r="K203">
        <v>85</v>
      </c>
      <c r="L203">
        <v>1</v>
      </c>
      <c r="M203" t="s">
        <v>115</v>
      </c>
      <c r="N203" t="s">
        <v>116</v>
      </c>
      <c r="O203" s="11">
        <f>Interpane[[#This Row],[weight (kg)]]*2.20462262</f>
        <v>187.39292269999999</v>
      </c>
    </row>
    <row r="204" spans="1:15" x14ac:dyDescent="0.25">
      <c r="A204" s="13">
        <v>4</v>
      </c>
      <c r="B204">
        <v>300520388</v>
      </c>
      <c r="C204">
        <v>2394728</v>
      </c>
      <c r="D204">
        <v>1</v>
      </c>
      <c r="E204" t="s">
        <v>114</v>
      </c>
      <c r="F204" t="s">
        <v>61</v>
      </c>
      <c r="G204">
        <v>1781</v>
      </c>
      <c r="H204">
        <v>870</v>
      </c>
      <c r="I204">
        <v>70</v>
      </c>
      <c r="J204">
        <v>34</v>
      </c>
      <c r="K204">
        <v>85</v>
      </c>
      <c r="L204">
        <v>1</v>
      </c>
      <c r="M204" t="s">
        <v>115</v>
      </c>
      <c r="N204" t="s">
        <v>116</v>
      </c>
      <c r="O204" s="11">
        <f>Interpane[[#This Row],[weight (kg)]]*2.20462262</f>
        <v>187.39292269999999</v>
      </c>
    </row>
    <row r="205" spans="1:15" x14ac:dyDescent="0.25">
      <c r="A205" s="13">
        <v>4</v>
      </c>
      <c r="B205">
        <v>300520388</v>
      </c>
      <c r="C205">
        <v>2394728</v>
      </c>
      <c r="D205">
        <v>1</v>
      </c>
      <c r="E205" t="s">
        <v>114</v>
      </c>
      <c r="F205" t="s">
        <v>61</v>
      </c>
      <c r="G205">
        <v>1781</v>
      </c>
      <c r="H205">
        <v>870</v>
      </c>
      <c r="I205">
        <v>70</v>
      </c>
      <c r="J205">
        <v>34</v>
      </c>
      <c r="K205">
        <v>85</v>
      </c>
      <c r="L205">
        <v>1</v>
      </c>
      <c r="M205" t="s">
        <v>115</v>
      </c>
      <c r="N205" t="s">
        <v>116</v>
      </c>
      <c r="O205" s="11">
        <f>Interpane[[#This Row],[weight (kg)]]*2.20462262</f>
        <v>187.39292269999999</v>
      </c>
    </row>
    <row r="206" spans="1:15" x14ac:dyDescent="0.25">
      <c r="A206" s="13">
        <v>4</v>
      </c>
      <c r="B206">
        <v>300520388</v>
      </c>
      <c r="C206">
        <v>2394728</v>
      </c>
      <c r="D206">
        <v>1</v>
      </c>
      <c r="E206" t="s">
        <v>114</v>
      </c>
      <c r="F206" t="s">
        <v>61</v>
      </c>
      <c r="G206">
        <v>1781</v>
      </c>
      <c r="H206">
        <v>870</v>
      </c>
      <c r="I206">
        <v>70</v>
      </c>
      <c r="J206">
        <v>34</v>
      </c>
      <c r="K206">
        <v>85</v>
      </c>
      <c r="L206">
        <v>1</v>
      </c>
      <c r="M206" t="s">
        <v>115</v>
      </c>
      <c r="N206" t="s">
        <v>116</v>
      </c>
      <c r="O206" s="11">
        <f>Interpane[[#This Row],[weight (kg)]]*2.20462262</f>
        <v>187.39292269999999</v>
      </c>
    </row>
    <row r="207" spans="1:15" x14ac:dyDescent="0.25">
      <c r="A207" s="13">
        <v>4</v>
      </c>
      <c r="B207">
        <v>300520388</v>
      </c>
      <c r="C207">
        <v>2394728</v>
      </c>
      <c r="D207">
        <v>1</v>
      </c>
      <c r="E207" t="s">
        <v>114</v>
      </c>
      <c r="F207" t="s">
        <v>61</v>
      </c>
      <c r="G207">
        <v>1781</v>
      </c>
      <c r="H207">
        <v>870</v>
      </c>
      <c r="I207">
        <v>70</v>
      </c>
      <c r="J207">
        <v>34</v>
      </c>
      <c r="K207">
        <v>85</v>
      </c>
      <c r="L207">
        <v>1</v>
      </c>
      <c r="M207" t="s">
        <v>115</v>
      </c>
      <c r="N207" t="s">
        <v>116</v>
      </c>
      <c r="O207" s="11">
        <f>Interpane[[#This Row],[weight (kg)]]*2.20462262</f>
        <v>187.39292269999999</v>
      </c>
    </row>
    <row r="208" spans="1:15" x14ac:dyDescent="0.25">
      <c r="A208" s="13">
        <v>4</v>
      </c>
      <c r="B208">
        <v>300520388</v>
      </c>
      <c r="C208">
        <v>2394728</v>
      </c>
      <c r="D208">
        <v>1</v>
      </c>
      <c r="E208" t="s">
        <v>114</v>
      </c>
      <c r="F208" t="s">
        <v>61</v>
      </c>
      <c r="G208">
        <v>1781</v>
      </c>
      <c r="H208">
        <v>870</v>
      </c>
      <c r="I208">
        <v>70</v>
      </c>
      <c r="J208">
        <v>34</v>
      </c>
      <c r="K208">
        <v>85</v>
      </c>
      <c r="L208">
        <v>1</v>
      </c>
      <c r="M208" t="s">
        <v>115</v>
      </c>
      <c r="N208" t="s">
        <v>116</v>
      </c>
      <c r="O208" s="11">
        <f>Interpane[[#This Row],[weight (kg)]]*2.20462262</f>
        <v>187.39292269999999</v>
      </c>
    </row>
    <row r="209" spans="1:15" x14ac:dyDescent="0.25">
      <c r="A209" s="13">
        <v>4</v>
      </c>
      <c r="B209">
        <v>300520388</v>
      </c>
      <c r="C209">
        <v>2394728</v>
      </c>
      <c r="D209">
        <v>1</v>
      </c>
      <c r="E209" t="s">
        <v>114</v>
      </c>
      <c r="F209" t="s">
        <v>61</v>
      </c>
      <c r="G209">
        <v>1781</v>
      </c>
      <c r="H209">
        <v>870</v>
      </c>
      <c r="I209">
        <v>70</v>
      </c>
      <c r="J209">
        <v>34</v>
      </c>
      <c r="K209">
        <v>85</v>
      </c>
      <c r="L209">
        <v>1</v>
      </c>
      <c r="M209" t="s">
        <v>115</v>
      </c>
      <c r="N209" t="s">
        <v>116</v>
      </c>
      <c r="O209" s="11">
        <f>Interpane[[#This Row],[weight (kg)]]*2.20462262</f>
        <v>187.39292269999999</v>
      </c>
    </row>
    <row r="210" spans="1:15" x14ac:dyDescent="0.25">
      <c r="A210" s="13">
        <v>5</v>
      </c>
      <c r="B210">
        <v>300520912</v>
      </c>
      <c r="C210">
        <v>2394178</v>
      </c>
      <c r="D210">
        <v>1</v>
      </c>
      <c r="E210" t="s">
        <v>57</v>
      </c>
      <c r="F210" t="s">
        <v>59</v>
      </c>
      <c r="G210">
        <v>2892</v>
      </c>
      <c r="H210">
        <v>2496</v>
      </c>
      <c r="I210">
        <v>114</v>
      </c>
      <c r="J210">
        <v>98</v>
      </c>
      <c r="K210">
        <v>397</v>
      </c>
      <c r="L210">
        <v>1</v>
      </c>
      <c r="M210" t="s">
        <v>55</v>
      </c>
      <c r="N210" t="s">
        <v>56</v>
      </c>
      <c r="O210" s="11">
        <f>Interpane[[#This Row],[weight (kg)]]*2.20462262</f>
        <v>875.2351801399999</v>
      </c>
    </row>
    <row r="211" spans="1:15" x14ac:dyDescent="0.25">
      <c r="A211" s="13">
        <v>5</v>
      </c>
      <c r="B211">
        <v>300520912</v>
      </c>
      <c r="C211">
        <v>2394178</v>
      </c>
      <c r="D211">
        <v>1</v>
      </c>
      <c r="E211" t="s">
        <v>57</v>
      </c>
      <c r="F211" t="s">
        <v>59</v>
      </c>
      <c r="G211">
        <v>2892</v>
      </c>
      <c r="H211">
        <v>2496</v>
      </c>
      <c r="I211">
        <v>114</v>
      </c>
      <c r="J211">
        <v>98</v>
      </c>
      <c r="K211">
        <v>397</v>
      </c>
      <c r="L211">
        <v>1</v>
      </c>
      <c r="M211" t="s">
        <v>55</v>
      </c>
      <c r="N211" t="s">
        <v>56</v>
      </c>
      <c r="O211" s="11">
        <f>Interpane[[#This Row],[weight (kg)]]*2.20462262</f>
        <v>875.2351801399999</v>
      </c>
    </row>
    <row r="212" spans="1:15" x14ac:dyDescent="0.25">
      <c r="A212" s="13">
        <v>5</v>
      </c>
      <c r="B212">
        <v>300520912</v>
      </c>
      <c r="C212">
        <v>2394178</v>
      </c>
      <c r="D212">
        <v>1</v>
      </c>
      <c r="E212" t="s">
        <v>57</v>
      </c>
      <c r="F212" t="s">
        <v>59</v>
      </c>
      <c r="G212">
        <v>2892</v>
      </c>
      <c r="H212">
        <v>2496</v>
      </c>
      <c r="I212">
        <v>114</v>
      </c>
      <c r="J212">
        <v>98</v>
      </c>
      <c r="K212">
        <v>397</v>
      </c>
      <c r="L212">
        <v>1</v>
      </c>
      <c r="M212" t="s">
        <v>55</v>
      </c>
      <c r="N212" t="s">
        <v>56</v>
      </c>
      <c r="O212" s="11">
        <f>Interpane[[#This Row],[weight (kg)]]*2.20462262</f>
        <v>875.2351801399999</v>
      </c>
    </row>
    <row r="213" spans="1:15" x14ac:dyDescent="0.25">
      <c r="A213" s="13">
        <v>5</v>
      </c>
      <c r="B213">
        <v>300520912</v>
      </c>
      <c r="C213">
        <v>2394178</v>
      </c>
      <c r="D213">
        <v>1</v>
      </c>
      <c r="E213" t="s">
        <v>57</v>
      </c>
      <c r="F213" t="s">
        <v>59</v>
      </c>
      <c r="G213">
        <v>2892</v>
      </c>
      <c r="H213">
        <v>2496</v>
      </c>
      <c r="I213">
        <v>114</v>
      </c>
      <c r="J213">
        <v>98</v>
      </c>
      <c r="K213">
        <v>397</v>
      </c>
      <c r="L213">
        <v>1</v>
      </c>
      <c r="M213" t="s">
        <v>55</v>
      </c>
      <c r="N213" t="s">
        <v>56</v>
      </c>
      <c r="O213" s="11">
        <f>Interpane[[#This Row],[weight (kg)]]*2.20462262</f>
        <v>875.2351801399999</v>
      </c>
    </row>
    <row r="214" spans="1:15" x14ac:dyDescent="0.25">
      <c r="A214" s="13">
        <v>5</v>
      </c>
      <c r="B214">
        <v>300520912</v>
      </c>
      <c r="C214">
        <v>2394178</v>
      </c>
      <c r="D214">
        <v>1</v>
      </c>
      <c r="E214" t="s">
        <v>57</v>
      </c>
      <c r="F214" t="s">
        <v>59</v>
      </c>
      <c r="G214">
        <v>2892</v>
      </c>
      <c r="H214">
        <v>2496</v>
      </c>
      <c r="I214">
        <v>114</v>
      </c>
      <c r="J214">
        <v>98</v>
      </c>
      <c r="K214">
        <v>397</v>
      </c>
      <c r="L214">
        <v>1</v>
      </c>
      <c r="M214" t="s">
        <v>55</v>
      </c>
      <c r="N214" t="s">
        <v>56</v>
      </c>
      <c r="O214" s="11">
        <f>Interpane[[#This Row],[weight (kg)]]*2.20462262</f>
        <v>875.2351801399999</v>
      </c>
    </row>
    <row r="215" spans="1:15" x14ac:dyDescent="0.25">
      <c r="A215" s="13">
        <v>5</v>
      </c>
      <c r="B215">
        <v>300522060</v>
      </c>
      <c r="C215">
        <v>2394728</v>
      </c>
      <c r="D215">
        <v>9</v>
      </c>
      <c r="E215" t="s">
        <v>60</v>
      </c>
      <c r="F215" t="s">
        <v>61</v>
      </c>
      <c r="G215">
        <v>2645</v>
      </c>
      <c r="H215">
        <v>2496</v>
      </c>
      <c r="I215">
        <v>104</v>
      </c>
      <c r="J215">
        <v>98</v>
      </c>
      <c r="K215">
        <v>363</v>
      </c>
      <c r="L215">
        <v>1</v>
      </c>
      <c r="M215" t="s">
        <v>13</v>
      </c>
      <c r="N215" t="s">
        <v>14</v>
      </c>
      <c r="O215" s="11">
        <f>Interpane[[#This Row],[weight (kg)]]*2.20462262</f>
        <v>800.27801105999993</v>
      </c>
    </row>
    <row r="216" spans="1:15" x14ac:dyDescent="0.25">
      <c r="A216" s="13">
        <v>5</v>
      </c>
      <c r="B216">
        <v>300522060</v>
      </c>
      <c r="C216">
        <v>2394728</v>
      </c>
      <c r="D216">
        <v>9</v>
      </c>
      <c r="E216" t="s">
        <v>60</v>
      </c>
      <c r="F216" t="s">
        <v>61</v>
      </c>
      <c r="G216">
        <v>2645</v>
      </c>
      <c r="H216">
        <v>2496</v>
      </c>
      <c r="I216">
        <v>104</v>
      </c>
      <c r="J216">
        <v>98</v>
      </c>
      <c r="K216">
        <v>363</v>
      </c>
      <c r="L216">
        <v>1</v>
      </c>
      <c r="M216" t="s">
        <v>13</v>
      </c>
      <c r="N216" t="s">
        <v>14</v>
      </c>
      <c r="O216" s="11">
        <f>Interpane[[#This Row],[weight (kg)]]*2.20462262</f>
        <v>800.27801105999993</v>
      </c>
    </row>
    <row r="217" spans="1:15" x14ac:dyDescent="0.25">
      <c r="A217" s="13">
        <v>5</v>
      </c>
      <c r="B217">
        <v>300522060</v>
      </c>
      <c r="C217">
        <v>2394728</v>
      </c>
      <c r="D217">
        <v>9</v>
      </c>
      <c r="E217" t="s">
        <v>60</v>
      </c>
      <c r="F217" t="s">
        <v>61</v>
      </c>
      <c r="G217">
        <v>2645</v>
      </c>
      <c r="H217">
        <v>2496</v>
      </c>
      <c r="I217">
        <v>104</v>
      </c>
      <c r="J217">
        <v>98</v>
      </c>
      <c r="K217">
        <v>363</v>
      </c>
      <c r="L217">
        <v>1</v>
      </c>
      <c r="M217" t="s">
        <v>13</v>
      </c>
      <c r="N217" t="s">
        <v>14</v>
      </c>
      <c r="O217" s="11">
        <f>Interpane[[#This Row],[weight (kg)]]*2.20462262</f>
        <v>800.27801105999993</v>
      </c>
    </row>
    <row r="218" spans="1:15" x14ac:dyDescent="0.25">
      <c r="A218" s="13">
        <v>5</v>
      </c>
      <c r="B218">
        <v>300522060</v>
      </c>
      <c r="C218">
        <v>2394728</v>
      </c>
      <c r="D218">
        <v>9</v>
      </c>
      <c r="E218" t="s">
        <v>60</v>
      </c>
      <c r="F218" t="s">
        <v>61</v>
      </c>
      <c r="G218">
        <v>2645</v>
      </c>
      <c r="H218">
        <v>2496</v>
      </c>
      <c r="I218">
        <v>104</v>
      </c>
      <c r="J218">
        <v>98</v>
      </c>
      <c r="K218">
        <v>363</v>
      </c>
      <c r="L218">
        <v>1</v>
      </c>
      <c r="M218" t="s">
        <v>13</v>
      </c>
      <c r="N218" t="s">
        <v>14</v>
      </c>
      <c r="O218" s="11">
        <f>Interpane[[#This Row],[weight (kg)]]*2.20462262</f>
        <v>800.27801105999993</v>
      </c>
    </row>
    <row r="219" spans="1:15" x14ac:dyDescent="0.25">
      <c r="A219" s="13">
        <v>5</v>
      </c>
      <c r="B219">
        <v>300522060</v>
      </c>
      <c r="C219">
        <v>2394728</v>
      </c>
      <c r="D219">
        <v>9</v>
      </c>
      <c r="E219" t="s">
        <v>60</v>
      </c>
      <c r="F219" t="s">
        <v>61</v>
      </c>
      <c r="G219">
        <v>2645</v>
      </c>
      <c r="H219">
        <v>2496</v>
      </c>
      <c r="I219">
        <v>104</v>
      </c>
      <c r="J219">
        <v>98</v>
      </c>
      <c r="K219">
        <v>363</v>
      </c>
      <c r="L219">
        <v>1</v>
      </c>
      <c r="M219" t="s">
        <v>13</v>
      </c>
      <c r="N219" t="s">
        <v>14</v>
      </c>
      <c r="O219" s="11">
        <f>Interpane[[#This Row],[weight (kg)]]*2.20462262</f>
        <v>800.27801105999993</v>
      </c>
    </row>
    <row r="220" spans="1:15" x14ac:dyDescent="0.25">
      <c r="A220" s="13">
        <v>5</v>
      </c>
      <c r="B220">
        <v>300522629</v>
      </c>
      <c r="C220">
        <v>2394734</v>
      </c>
      <c r="D220">
        <v>1</v>
      </c>
      <c r="E220" t="s">
        <v>64</v>
      </c>
      <c r="F220" t="s">
        <v>65</v>
      </c>
      <c r="G220">
        <v>2181</v>
      </c>
      <c r="H220">
        <v>2496</v>
      </c>
      <c r="I220">
        <v>86</v>
      </c>
      <c r="J220">
        <v>98</v>
      </c>
      <c r="K220">
        <v>299</v>
      </c>
      <c r="L220">
        <v>1</v>
      </c>
      <c r="M220" t="s">
        <v>51</v>
      </c>
      <c r="N220" t="s">
        <v>52</v>
      </c>
      <c r="O220" s="11">
        <f>Interpane[[#This Row],[weight (kg)]]*2.20462262</f>
        <v>659.18216337999991</v>
      </c>
    </row>
    <row r="221" spans="1:15" x14ac:dyDescent="0.25">
      <c r="A221" s="13">
        <v>5</v>
      </c>
      <c r="B221">
        <v>300522629</v>
      </c>
      <c r="C221">
        <v>2394179</v>
      </c>
      <c r="D221">
        <v>1</v>
      </c>
      <c r="E221" t="s">
        <v>64</v>
      </c>
      <c r="F221" t="s">
        <v>66</v>
      </c>
      <c r="G221">
        <v>2181</v>
      </c>
      <c r="H221">
        <v>2496</v>
      </c>
      <c r="I221">
        <v>86</v>
      </c>
      <c r="J221">
        <v>98</v>
      </c>
      <c r="K221">
        <v>299</v>
      </c>
      <c r="L221">
        <v>1</v>
      </c>
      <c r="M221" t="s">
        <v>51</v>
      </c>
      <c r="N221" t="s">
        <v>52</v>
      </c>
      <c r="O221" s="11">
        <f>Interpane[[#This Row],[weight (kg)]]*2.20462262</f>
        <v>659.18216337999991</v>
      </c>
    </row>
    <row r="222" spans="1:15" x14ac:dyDescent="0.25">
      <c r="A222" s="13">
        <v>5</v>
      </c>
      <c r="B222">
        <v>300522629</v>
      </c>
      <c r="C222">
        <v>2394179</v>
      </c>
      <c r="D222">
        <v>1</v>
      </c>
      <c r="E222" t="s">
        <v>64</v>
      </c>
      <c r="F222" t="s">
        <v>66</v>
      </c>
      <c r="G222">
        <v>2181</v>
      </c>
      <c r="H222">
        <v>2496</v>
      </c>
      <c r="I222">
        <v>86</v>
      </c>
      <c r="J222">
        <v>98</v>
      </c>
      <c r="K222">
        <v>299</v>
      </c>
      <c r="L222">
        <v>1</v>
      </c>
      <c r="M222" t="s">
        <v>51</v>
      </c>
      <c r="N222" t="s">
        <v>52</v>
      </c>
      <c r="O222" s="11">
        <f>Interpane[[#This Row],[weight (kg)]]*2.20462262</f>
        <v>659.18216337999991</v>
      </c>
    </row>
    <row r="223" spans="1:15" x14ac:dyDescent="0.25">
      <c r="A223" s="13">
        <v>5</v>
      </c>
      <c r="B223">
        <v>300522629</v>
      </c>
      <c r="C223">
        <v>2394179</v>
      </c>
      <c r="D223">
        <v>1</v>
      </c>
      <c r="E223" t="s">
        <v>64</v>
      </c>
      <c r="F223" t="s">
        <v>66</v>
      </c>
      <c r="G223">
        <v>2181</v>
      </c>
      <c r="H223">
        <v>2496</v>
      </c>
      <c r="I223">
        <v>86</v>
      </c>
      <c r="J223">
        <v>98</v>
      </c>
      <c r="K223">
        <v>299</v>
      </c>
      <c r="L223">
        <v>1</v>
      </c>
      <c r="M223" t="s">
        <v>51</v>
      </c>
      <c r="N223" t="s">
        <v>52</v>
      </c>
      <c r="O223" s="11">
        <f>Interpane[[#This Row],[weight (kg)]]*2.20462262</f>
        <v>659.18216337999991</v>
      </c>
    </row>
    <row r="224" spans="1:15" x14ac:dyDescent="0.25">
      <c r="A224" s="13">
        <v>5</v>
      </c>
      <c r="B224">
        <v>300522629</v>
      </c>
      <c r="C224">
        <v>2394179</v>
      </c>
      <c r="D224">
        <v>1</v>
      </c>
      <c r="E224" t="s">
        <v>64</v>
      </c>
      <c r="F224" t="s">
        <v>66</v>
      </c>
      <c r="G224">
        <v>2181</v>
      </c>
      <c r="H224">
        <v>2496</v>
      </c>
      <c r="I224">
        <v>86</v>
      </c>
      <c r="J224">
        <v>98</v>
      </c>
      <c r="K224">
        <v>299</v>
      </c>
      <c r="L224">
        <v>1</v>
      </c>
      <c r="M224" t="s">
        <v>51</v>
      </c>
      <c r="N224" t="s">
        <v>52</v>
      </c>
      <c r="O224" s="11">
        <f>Interpane[[#This Row],[weight (kg)]]*2.20462262</f>
        <v>659.18216337999991</v>
      </c>
    </row>
    <row r="225" spans="1:15" x14ac:dyDescent="0.25">
      <c r="A225" s="13">
        <v>5</v>
      </c>
      <c r="B225">
        <v>300522629</v>
      </c>
      <c r="C225">
        <v>2394179</v>
      </c>
      <c r="D225">
        <v>1</v>
      </c>
      <c r="E225" t="s">
        <v>64</v>
      </c>
      <c r="F225" t="s">
        <v>66</v>
      </c>
      <c r="G225">
        <v>2181</v>
      </c>
      <c r="H225">
        <v>2496</v>
      </c>
      <c r="I225">
        <v>86</v>
      </c>
      <c r="J225">
        <v>98</v>
      </c>
      <c r="K225">
        <v>299</v>
      </c>
      <c r="L225">
        <v>1</v>
      </c>
      <c r="M225" t="s">
        <v>51</v>
      </c>
      <c r="N225" t="s">
        <v>52</v>
      </c>
      <c r="O225" s="11">
        <f>Interpane[[#This Row],[weight (kg)]]*2.20462262</f>
        <v>659.18216337999991</v>
      </c>
    </row>
    <row r="226" spans="1:15" x14ac:dyDescent="0.25">
      <c r="A226" s="13">
        <v>5</v>
      </c>
      <c r="B226">
        <v>300522629</v>
      </c>
      <c r="C226">
        <v>2394179</v>
      </c>
      <c r="D226">
        <v>1</v>
      </c>
      <c r="E226" t="s">
        <v>64</v>
      </c>
      <c r="F226" t="s">
        <v>66</v>
      </c>
      <c r="G226">
        <v>2181</v>
      </c>
      <c r="H226">
        <v>2496</v>
      </c>
      <c r="I226">
        <v>86</v>
      </c>
      <c r="J226">
        <v>98</v>
      </c>
      <c r="K226">
        <v>299</v>
      </c>
      <c r="L226">
        <v>1</v>
      </c>
      <c r="M226" t="s">
        <v>51</v>
      </c>
      <c r="N226" t="s">
        <v>52</v>
      </c>
      <c r="O226" s="11">
        <f>Interpane[[#This Row],[weight (kg)]]*2.20462262</f>
        <v>659.18216337999991</v>
      </c>
    </row>
    <row r="227" spans="1:15" x14ac:dyDescent="0.25">
      <c r="A227" s="13">
        <v>5</v>
      </c>
      <c r="B227">
        <v>300521625</v>
      </c>
      <c r="C227">
        <v>2394174</v>
      </c>
      <c r="D227">
        <v>1</v>
      </c>
      <c r="E227" t="s">
        <v>78</v>
      </c>
      <c r="F227" t="s">
        <v>79</v>
      </c>
      <c r="G227">
        <v>3743</v>
      </c>
      <c r="H227">
        <v>2496</v>
      </c>
      <c r="I227">
        <v>147</v>
      </c>
      <c r="J227">
        <v>98</v>
      </c>
      <c r="K227">
        <v>514</v>
      </c>
      <c r="L227">
        <v>1</v>
      </c>
      <c r="M227" t="s">
        <v>80</v>
      </c>
      <c r="N227" t="s">
        <v>81</v>
      </c>
      <c r="O227" s="11">
        <f>Interpane[[#This Row],[weight (kg)]]*2.20462262</f>
        <v>1133.1760266799999</v>
      </c>
    </row>
    <row r="228" spans="1:15" x14ac:dyDescent="0.25">
      <c r="A228" s="13">
        <v>5</v>
      </c>
      <c r="B228">
        <v>300521625</v>
      </c>
      <c r="C228">
        <v>2394733</v>
      </c>
      <c r="D228">
        <v>2</v>
      </c>
      <c r="E228" t="s">
        <v>122</v>
      </c>
      <c r="F228" t="s">
        <v>58</v>
      </c>
      <c r="G228">
        <v>3680</v>
      </c>
      <c r="H228">
        <v>2242</v>
      </c>
      <c r="I228">
        <v>145</v>
      </c>
      <c r="J228">
        <v>88</v>
      </c>
      <c r="K228">
        <v>454</v>
      </c>
      <c r="L228">
        <v>1</v>
      </c>
      <c r="M228" t="s">
        <v>80</v>
      </c>
      <c r="N228" t="s">
        <v>81</v>
      </c>
      <c r="O228" s="11">
        <f>Interpane[[#This Row],[weight (kg)]]*2.20462262</f>
        <v>1000.89866948</v>
      </c>
    </row>
    <row r="229" spans="1:15" x14ac:dyDescent="0.25">
      <c r="A229" s="13">
        <v>5</v>
      </c>
      <c r="B229">
        <v>300521625</v>
      </c>
      <c r="C229">
        <v>2394733</v>
      </c>
      <c r="D229">
        <v>2</v>
      </c>
      <c r="E229" t="s">
        <v>122</v>
      </c>
      <c r="F229" t="s">
        <v>58</v>
      </c>
      <c r="G229">
        <v>3680</v>
      </c>
      <c r="H229">
        <v>2242</v>
      </c>
      <c r="I229">
        <v>145</v>
      </c>
      <c r="J229">
        <v>88</v>
      </c>
      <c r="K229">
        <v>454</v>
      </c>
      <c r="L229">
        <v>1</v>
      </c>
      <c r="M229" t="s">
        <v>80</v>
      </c>
      <c r="N229" t="s">
        <v>81</v>
      </c>
      <c r="O229" s="11">
        <f>Interpane[[#This Row],[weight (kg)]]*2.20462262</f>
        <v>1000.89866948</v>
      </c>
    </row>
    <row r="230" spans="1:15" x14ac:dyDescent="0.25">
      <c r="A230" s="13">
        <v>5</v>
      </c>
      <c r="B230">
        <v>300521625</v>
      </c>
      <c r="C230">
        <v>2394728</v>
      </c>
      <c r="D230">
        <v>6</v>
      </c>
      <c r="E230" t="s">
        <v>123</v>
      </c>
      <c r="F230" t="s">
        <v>61</v>
      </c>
      <c r="G230">
        <v>2181</v>
      </c>
      <c r="H230">
        <v>2242</v>
      </c>
      <c r="I230">
        <v>86</v>
      </c>
      <c r="J230">
        <v>88</v>
      </c>
      <c r="K230">
        <v>269</v>
      </c>
      <c r="L230">
        <v>1</v>
      </c>
      <c r="M230" t="s">
        <v>80</v>
      </c>
      <c r="N230" t="s">
        <v>81</v>
      </c>
      <c r="O230" s="11">
        <f>Interpane[[#This Row],[weight (kg)]]*2.20462262</f>
        <v>593.04348477999997</v>
      </c>
    </row>
    <row r="231" spans="1:15" x14ac:dyDescent="0.25">
      <c r="A231" s="13">
        <v>5</v>
      </c>
      <c r="B231">
        <v>300521625</v>
      </c>
      <c r="C231">
        <v>2394728</v>
      </c>
      <c r="D231">
        <v>10</v>
      </c>
      <c r="E231" t="s">
        <v>124</v>
      </c>
      <c r="F231" t="s">
        <v>61</v>
      </c>
      <c r="G231">
        <v>2188</v>
      </c>
      <c r="H231">
        <v>2242</v>
      </c>
      <c r="I231">
        <v>86</v>
      </c>
      <c r="J231">
        <v>88</v>
      </c>
      <c r="K231">
        <v>270</v>
      </c>
      <c r="L231">
        <v>1</v>
      </c>
      <c r="M231" t="s">
        <v>80</v>
      </c>
      <c r="N231" t="s">
        <v>81</v>
      </c>
      <c r="O231" s="11">
        <f>Interpane[[#This Row],[weight (kg)]]*2.20462262</f>
        <v>595.24810739999998</v>
      </c>
    </row>
    <row r="232" spans="1:15" x14ac:dyDescent="0.25">
      <c r="A232" s="13">
        <v>5</v>
      </c>
      <c r="B232">
        <v>300520164</v>
      </c>
      <c r="C232">
        <v>2394178</v>
      </c>
      <c r="D232">
        <v>1</v>
      </c>
      <c r="E232" t="s">
        <v>57</v>
      </c>
      <c r="F232" t="s">
        <v>59</v>
      </c>
      <c r="G232">
        <v>2892</v>
      </c>
      <c r="H232">
        <v>2496</v>
      </c>
      <c r="I232">
        <v>114</v>
      </c>
      <c r="J232">
        <v>98</v>
      </c>
      <c r="K232">
        <v>397</v>
      </c>
      <c r="L232">
        <v>1</v>
      </c>
      <c r="M232" t="s">
        <v>55</v>
      </c>
      <c r="N232" t="s">
        <v>56</v>
      </c>
      <c r="O232" s="11">
        <f>Interpane[[#This Row],[weight (kg)]]*2.20462262</f>
        <v>875.2351801399999</v>
      </c>
    </row>
    <row r="233" spans="1:15" x14ac:dyDescent="0.25">
      <c r="A233" s="13">
        <v>5</v>
      </c>
      <c r="B233">
        <v>300520164</v>
      </c>
      <c r="C233">
        <v>2394733</v>
      </c>
      <c r="D233">
        <v>1</v>
      </c>
      <c r="E233" t="s">
        <v>57</v>
      </c>
      <c r="F233" t="s">
        <v>58</v>
      </c>
      <c r="G233">
        <v>2892</v>
      </c>
      <c r="H233">
        <v>2496</v>
      </c>
      <c r="I233">
        <v>114</v>
      </c>
      <c r="J233">
        <v>98</v>
      </c>
      <c r="K233">
        <v>397</v>
      </c>
      <c r="L233">
        <v>1</v>
      </c>
      <c r="M233" t="s">
        <v>55</v>
      </c>
      <c r="N233" t="s">
        <v>56</v>
      </c>
      <c r="O233" s="11">
        <f>Interpane[[#This Row],[weight (kg)]]*2.20462262</f>
        <v>875.2351801399999</v>
      </c>
    </row>
    <row r="234" spans="1:15" x14ac:dyDescent="0.25">
      <c r="A234" s="13">
        <v>5</v>
      </c>
      <c r="B234">
        <v>300520164</v>
      </c>
      <c r="C234">
        <v>2394178</v>
      </c>
      <c r="D234">
        <v>1</v>
      </c>
      <c r="E234" t="s">
        <v>57</v>
      </c>
      <c r="F234" t="s">
        <v>59</v>
      </c>
      <c r="G234">
        <v>2892</v>
      </c>
      <c r="H234">
        <v>2496</v>
      </c>
      <c r="I234">
        <v>114</v>
      </c>
      <c r="J234">
        <v>98</v>
      </c>
      <c r="K234">
        <v>397</v>
      </c>
      <c r="L234">
        <v>1</v>
      </c>
      <c r="M234" t="s">
        <v>55</v>
      </c>
      <c r="N234" t="s">
        <v>56</v>
      </c>
      <c r="O234" s="11">
        <f>Interpane[[#This Row],[weight (kg)]]*2.20462262</f>
        <v>875.2351801399999</v>
      </c>
    </row>
    <row r="235" spans="1:15" x14ac:dyDescent="0.25">
      <c r="A235" s="13">
        <v>5</v>
      </c>
      <c r="B235">
        <v>300520164</v>
      </c>
      <c r="C235">
        <v>2394178</v>
      </c>
      <c r="D235">
        <v>1</v>
      </c>
      <c r="E235" t="s">
        <v>57</v>
      </c>
      <c r="F235" t="s">
        <v>59</v>
      </c>
      <c r="G235">
        <v>2892</v>
      </c>
      <c r="H235">
        <v>2496</v>
      </c>
      <c r="I235">
        <v>114</v>
      </c>
      <c r="J235">
        <v>98</v>
      </c>
      <c r="K235">
        <v>397</v>
      </c>
      <c r="L235">
        <v>1</v>
      </c>
      <c r="M235" t="s">
        <v>55</v>
      </c>
      <c r="N235" t="s">
        <v>56</v>
      </c>
      <c r="O235" s="11">
        <f>Interpane[[#This Row],[weight (kg)]]*2.20462262</f>
        <v>875.2351801399999</v>
      </c>
    </row>
    <row r="236" spans="1:15" x14ac:dyDescent="0.25">
      <c r="A236" s="13">
        <v>5</v>
      </c>
      <c r="B236">
        <v>300520164</v>
      </c>
      <c r="C236">
        <v>2394733</v>
      </c>
      <c r="D236">
        <v>1</v>
      </c>
      <c r="E236" t="s">
        <v>57</v>
      </c>
      <c r="F236" t="s">
        <v>58</v>
      </c>
      <c r="G236">
        <v>2892</v>
      </c>
      <c r="H236">
        <v>2496</v>
      </c>
      <c r="I236">
        <v>114</v>
      </c>
      <c r="J236">
        <v>98</v>
      </c>
      <c r="K236">
        <v>397</v>
      </c>
      <c r="L236">
        <v>1</v>
      </c>
      <c r="M236" t="s">
        <v>55</v>
      </c>
      <c r="N236" t="s">
        <v>56</v>
      </c>
      <c r="O236" s="11">
        <f>Interpane[[#This Row],[weight (kg)]]*2.20462262</f>
        <v>875.2351801399999</v>
      </c>
    </row>
    <row r="237" spans="1:15" x14ac:dyDescent="0.25">
      <c r="A237" s="13">
        <v>5</v>
      </c>
      <c r="B237">
        <v>300520917</v>
      </c>
      <c r="C237">
        <v>2394177</v>
      </c>
      <c r="D237">
        <v>1</v>
      </c>
      <c r="E237" t="s">
        <v>125</v>
      </c>
      <c r="F237" t="s">
        <v>126</v>
      </c>
      <c r="G237">
        <v>2892</v>
      </c>
      <c r="H237">
        <v>2496</v>
      </c>
      <c r="I237">
        <v>114</v>
      </c>
      <c r="J237">
        <v>98</v>
      </c>
      <c r="K237">
        <v>397</v>
      </c>
      <c r="L237">
        <v>1</v>
      </c>
      <c r="M237" t="s">
        <v>55</v>
      </c>
      <c r="N237" t="s">
        <v>56</v>
      </c>
      <c r="O237" s="11">
        <f>Interpane[[#This Row],[weight (kg)]]*2.20462262</f>
        <v>875.2351801399999</v>
      </c>
    </row>
    <row r="238" spans="1:15" x14ac:dyDescent="0.25">
      <c r="A238" s="13">
        <v>5</v>
      </c>
      <c r="B238">
        <v>300520917</v>
      </c>
      <c r="C238">
        <v>2394177</v>
      </c>
      <c r="D238">
        <v>1</v>
      </c>
      <c r="E238" t="s">
        <v>125</v>
      </c>
      <c r="F238" t="s">
        <v>126</v>
      </c>
      <c r="G238">
        <v>2892</v>
      </c>
      <c r="H238">
        <v>2496</v>
      </c>
      <c r="I238">
        <v>114</v>
      </c>
      <c r="J238">
        <v>98</v>
      </c>
      <c r="K238">
        <v>397</v>
      </c>
      <c r="L238">
        <v>1</v>
      </c>
      <c r="M238" t="s">
        <v>55</v>
      </c>
      <c r="N238" t="s">
        <v>56</v>
      </c>
      <c r="O238" s="11">
        <f>Interpane[[#This Row],[weight (kg)]]*2.20462262</f>
        <v>875.2351801399999</v>
      </c>
    </row>
    <row r="239" spans="1:15" x14ac:dyDescent="0.25">
      <c r="A239" s="13">
        <v>5</v>
      </c>
      <c r="B239">
        <v>300520917</v>
      </c>
      <c r="C239">
        <v>2394177</v>
      </c>
      <c r="D239">
        <v>1</v>
      </c>
      <c r="E239" t="s">
        <v>125</v>
      </c>
      <c r="F239" t="s">
        <v>126</v>
      </c>
      <c r="G239">
        <v>2892</v>
      </c>
      <c r="H239">
        <v>2496</v>
      </c>
      <c r="I239">
        <v>114</v>
      </c>
      <c r="J239">
        <v>98</v>
      </c>
      <c r="K239">
        <v>397</v>
      </c>
      <c r="L239">
        <v>1</v>
      </c>
      <c r="M239" t="s">
        <v>55</v>
      </c>
      <c r="N239" t="s">
        <v>56</v>
      </c>
      <c r="O239" s="11">
        <f>Interpane[[#This Row],[weight (kg)]]*2.20462262</f>
        <v>875.2351801399999</v>
      </c>
    </row>
    <row r="240" spans="1:15" x14ac:dyDescent="0.25">
      <c r="A240" s="13">
        <v>5</v>
      </c>
      <c r="B240">
        <v>300520917</v>
      </c>
      <c r="C240">
        <v>2394177</v>
      </c>
      <c r="D240">
        <v>1</v>
      </c>
      <c r="E240" t="s">
        <v>125</v>
      </c>
      <c r="F240" t="s">
        <v>126</v>
      </c>
      <c r="G240">
        <v>2892</v>
      </c>
      <c r="H240">
        <v>2496</v>
      </c>
      <c r="I240">
        <v>114</v>
      </c>
      <c r="J240">
        <v>98</v>
      </c>
      <c r="K240">
        <v>397</v>
      </c>
      <c r="L240">
        <v>1</v>
      </c>
      <c r="M240" t="s">
        <v>55</v>
      </c>
      <c r="N240" t="s">
        <v>56</v>
      </c>
      <c r="O240" s="11">
        <f>Interpane[[#This Row],[weight (kg)]]*2.20462262</f>
        <v>875.2351801399999</v>
      </c>
    </row>
    <row r="241" spans="1:15" x14ac:dyDescent="0.25">
      <c r="A241" s="13">
        <v>5</v>
      </c>
      <c r="B241">
        <v>300520917</v>
      </c>
      <c r="C241">
        <v>2394177</v>
      </c>
      <c r="D241">
        <v>1</v>
      </c>
      <c r="E241" t="s">
        <v>125</v>
      </c>
      <c r="F241" t="s">
        <v>126</v>
      </c>
      <c r="G241">
        <v>2892</v>
      </c>
      <c r="H241">
        <v>2496</v>
      </c>
      <c r="I241">
        <v>114</v>
      </c>
      <c r="J241">
        <v>98</v>
      </c>
      <c r="K241">
        <v>397</v>
      </c>
      <c r="L241">
        <v>1</v>
      </c>
      <c r="M241" t="s">
        <v>55</v>
      </c>
      <c r="N241" t="s">
        <v>56</v>
      </c>
      <c r="O241" s="11">
        <f>Interpane[[#This Row],[weight (kg)]]*2.20462262</f>
        <v>875.2351801399999</v>
      </c>
    </row>
    <row r="242" spans="1:15" x14ac:dyDescent="0.25">
      <c r="A242" s="13">
        <v>5</v>
      </c>
      <c r="B242">
        <v>300524179</v>
      </c>
      <c r="C242">
        <v>2394177</v>
      </c>
      <c r="D242">
        <v>1</v>
      </c>
      <c r="E242" t="s">
        <v>125</v>
      </c>
      <c r="F242" t="s">
        <v>126</v>
      </c>
      <c r="G242">
        <v>2892</v>
      </c>
      <c r="H242">
        <v>2496</v>
      </c>
      <c r="I242">
        <v>114</v>
      </c>
      <c r="J242">
        <v>98</v>
      </c>
      <c r="K242">
        <v>397</v>
      </c>
      <c r="L242">
        <v>1</v>
      </c>
      <c r="M242" t="s">
        <v>55</v>
      </c>
      <c r="N242" t="s">
        <v>56</v>
      </c>
      <c r="O242" s="11">
        <f>Interpane[[#This Row],[weight (kg)]]*2.20462262</f>
        <v>875.2351801399999</v>
      </c>
    </row>
    <row r="243" spans="1:15" x14ac:dyDescent="0.25">
      <c r="A243" s="13">
        <v>5</v>
      </c>
      <c r="B243">
        <v>300524179</v>
      </c>
      <c r="C243">
        <v>2394177</v>
      </c>
      <c r="D243">
        <v>1</v>
      </c>
      <c r="E243" t="s">
        <v>125</v>
      </c>
      <c r="F243" t="s">
        <v>126</v>
      </c>
      <c r="G243">
        <v>2892</v>
      </c>
      <c r="H243">
        <v>2496</v>
      </c>
      <c r="I243">
        <v>114</v>
      </c>
      <c r="J243">
        <v>98</v>
      </c>
      <c r="K243">
        <v>397</v>
      </c>
      <c r="L243">
        <v>1</v>
      </c>
      <c r="M243" t="s">
        <v>55</v>
      </c>
      <c r="N243" t="s">
        <v>56</v>
      </c>
      <c r="O243" s="11">
        <f>Interpane[[#This Row],[weight (kg)]]*2.20462262</f>
        <v>875.2351801399999</v>
      </c>
    </row>
    <row r="244" spans="1:15" x14ac:dyDescent="0.25">
      <c r="A244" s="13">
        <v>5</v>
      </c>
      <c r="B244">
        <v>300524179</v>
      </c>
      <c r="C244">
        <v>2394178</v>
      </c>
      <c r="D244">
        <v>1</v>
      </c>
      <c r="E244" t="s">
        <v>57</v>
      </c>
      <c r="F244" t="s">
        <v>59</v>
      </c>
      <c r="G244">
        <v>2892</v>
      </c>
      <c r="H244">
        <v>2496</v>
      </c>
      <c r="I244">
        <v>114</v>
      </c>
      <c r="J244">
        <v>98</v>
      </c>
      <c r="K244">
        <v>397</v>
      </c>
      <c r="L244">
        <v>1</v>
      </c>
      <c r="M244" t="s">
        <v>55</v>
      </c>
      <c r="N244" t="s">
        <v>56</v>
      </c>
      <c r="O244" s="11">
        <f>Interpane[[#This Row],[weight (kg)]]*2.20462262</f>
        <v>875.2351801399999</v>
      </c>
    </row>
    <row r="245" spans="1:15" x14ac:dyDescent="0.25">
      <c r="A245" s="13">
        <v>5</v>
      </c>
      <c r="B245">
        <v>300524179</v>
      </c>
      <c r="C245">
        <v>2394177</v>
      </c>
      <c r="D245">
        <v>1</v>
      </c>
      <c r="E245" t="s">
        <v>125</v>
      </c>
      <c r="F245" t="s">
        <v>126</v>
      </c>
      <c r="G245">
        <v>2892</v>
      </c>
      <c r="H245">
        <v>2496</v>
      </c>
      <c r="I245">
        <v>114</v>
      </c>
      <c r="J245">
        <v>98</v>
      </c>
      <c r="K245">
        <v>397</v>
      </c>
      <c r="L245">
        <v>1</v>
      </c>
      <c r="M245" t="s">
        <v>55</v>
      </c>
      <c r="N245" t="s">
        <v>56</v>
      </c>
      <c r="O245" s="11">
        <f>Interpane[[#This Row],[weight (kg)]]*2.20462262</f>
        <v>875.2351801399999</v>
      </c>
    </row>
    <row r="246" spans="1:15" x14ac:dyDescent="0.25">
      <c r="A246" s="13">
        <v>5</v>
      </c>
      <c r="B246">
        <v>300524179</v>
      </c>
      <c r="C246">
        <v>2394178</v>
      </c>
      <c r="D246">
        <v>1</v>
      </c>
      <c r="E246" t="s">
        <v>57</v>
      </c>
      <c r="F246" t="s">
        <v>59</v>
      </c>
      <c r="G246">
        <v>2892</v>
      </c>
      <c r="H246">
        <v>2496</v>
      </c>
      <c r="I246">
        <v>114</v>
      </c>
      <c r="J246">
        <v>98</v>
      </c>
      <c r="K246">
        <v>397</v>
      </c>
      <c r="L246">
        <v>1</v>
      </c>
      <c r="M246" t="s">
        <v>55</v>
      </c>
      <c r="N246" t="s">
        <v>56</v>
      </c>
      <c r="O246" s="11">
        <f>Interpane[[#This Row],[weight (kg)]]*2.20462262</f>
        <v>875.2351801399999</v>
      </c>
    </row>
    <row r="247" spans="1:15" x14ac:dyDescent="0.25">
      <c r="A247" s="13">
        <v>5</v>
      </c>
      <c r="B247">
        <v>300520681</v>
      </c>
      <c r="C247">
        <v>2394178</v>
      </c>
      <c r="D247">
        <v>1</v>
      </c>
      <c r="E247" t="s">
        <v>57</v>
      </c>
      <c r="F247" t="s">
        <v>59</v>
      </c>
      <c r="G247">
        <v>2892</v>
      </c>
      <c r="H247">
        <v>2496</v>
      </c>
      <c r="I247">
        <v>114</v>
      </c>
      <c r="J247">
        <v>98</v>
      </c>
      <c r="K247">
        <v>397</v>
      </c>
      <c r="L247">
        <v>1</v>
      </c>
      <c r="M247" t="s">
        <v>55</v>
      </c>
      <c r="N247" t="s">
        <v>56</v>
      </c>
      <c r="O247" s="11">
        <f>Interpane[[#This Row],[weight (kg)]]*2.20462262</f>
        <v>875.2351801399999</v>
      </c>
    </row>
    <row r="248" spans="1:15" x14ac:dyDescent="0.25">
      <c r="A248" s="13">
        <v>5</v>
      </c>
      <c r="B248">
        <v>300520681</v>
      </c>
      <c r="C248">
        <v>2394178</v>
      </c>
      <c r="D248">
        <v>1</v>
      </c>
      <c r="E248" t="s">
        <v>57</v>
      </c>
      <c r="F248" t="s">
        <v>59</v>
      </c>
      <c r="G248">
        <v>2892</v>
      </c>
      <c r="H248">
        <v>2496</v>
      </c>
      <c r="I248">
        <v>114</v>
      </c>
      <c r="J248">
        <v>98</v>
      </c>
      <c r="K248">
        <v>397</v>
      </c>
      <c r="L248">
        <v>1</v>
      </c>
      <c r="M248" t="s">
        <v>55</v>
      </c>
      <c r="N248" t="s">
        <v>56</v>
      </c>
      <c r="O248" s="11">
        <f>Interpane[[#This Row],[weight (kg)]]*2.20462262</f>
        <v>875.2351801399999</v>
      </c>
    </row>
    <row r="249" spans="1:15" x14ac:dyDescent="0.25">
      <c r="A249" s="13">
        <v>5</v>
      </c>
      <c r="B249">
        <v>300520681</v>
      </c>
      <c r="C249">
        <v>2394178</v>
      </c>
      <c r="D249">
        <v>1</v>
      </c>
      <c r="E249" t="s">
        <v>57</v>
      </c>
      <c r="F249" t="s">
        <v>59</v>
      </c>
      <c r="G249">
        <v>2892</v>
      </c>
      <c r="H249">
        <v>2496</v>
      </c>
      <c r="I249">
        <v>114</v>
      </c>
      <c r="J249">
        <v>98</v>
      </c>
      <c r="K249">
        <v>397</v>
      </c>
      <c r="L249">
        <v>1</v>
      </c>
      <c r="M249" t="s">
        <v>55</v>
      </c>
      <c r="N249" t="s">
        <v>56</v>
      </c>
      <c r="O249" s="11">
        <f>Interpane[[#This Row],[weight (kg)]]*2.20462262</f>
        <v>875.2351801399999</v>
      </c>
    </row>
    <row r="250" spans="1:15" x14ac:dyDescent="0.25">
      <c r="A250" s="13">
        <v>5</v>
      </c>
      <c r="B250">
        <v>300520681</v>
      </c>
      <c r="C250">
        <v>2394178</v>
      </c>
      <c r="D250">
        <v>1</v>
      </c>
      <c r="E250" t="s">
        <v>57</v>
      </c>
      <c r="F250" t="s">
        <v>59</v>
      </c>
      <c r="G250">
        <v>2892</v>
      </c>
      <c r="H250">
        <v>2496</v>
      </c>
      <c r="I250">
        <v>114</v>
      </c>
      <c r="J250">
        <v>98</v>
      </c>
      <c r="K250">
        <v>397</v>
      </c>
      <c r="L250">
        <v>1</v>
      </c>
      <c r="M250" t="s">
        <v>55</v>
      </c>
      <c r="N250" t="s">
        <v>56</v>
      </c>
      <c r="O250" s="11">
        <f>Interpane[[#This Row],[weight (kg)]]*2.20462262</f>
        <v>875.2351801399999</v>
      </c>
    </row>
    <row r="251" spans="1:15" x14ac:dyDescent="0.25">
      <c r="A251" s="13">
        <v>5</v>
      </c>
      <c r="B251">
        <v>300520681</v>
      </c>
      <c r="C251">
        <v>2394178</v>
      </c>
      <c r="D251">
        <v>1</v>
      </c>
      <c r="E251" t="s">
        <v>57</v>
      </c>
      <c r="F251" t="s">
        <v>59</v>
      </c>
      <c r="G251">
        <v>2892</v>
      </c>
      <c r="H251">
        <v>2496</v>
      </c>
      <c r="I251">
        <v>114</v>
      </c>
      <c r="J251">
        <v>98</v>
      </c>
      <c r="K251">
        <v>397</v>
      </c>
      <c r="L251">
        <v>1</v>
      </c>
      <c r="M251" t="s">
        <v>55</v>
      </c>
      <c r="N251" t="s">
        <v>56</v>
      </c>
      <c r="O251" s="11">
        <f>Interpane[[#This Row],[weight (kg)]]*2.20462262</f>
        <v>875.2351801399999</v>
      </c>
    </row>
    <row r="252" spans="1:15" x14ac:dyDescent="0.25">
      <c r="A252" s="13">
        <v>6</v>
      </c>
      <c r="B252">
        <v>300522149</v>
      </c>
      <c r="C252">
        <v>2394178</v>
      </c>
      <c r="D252">
        <v>1</v>
      </c>
      <c r="E252" t="s">
        <v>57</v>
      </c>
      <c r="F252" t="s">
        <v>59</v>
      </c>
      <c r="G252">
        <v>2892</v>
      </c>
      <c r="H252">
        <v>2496</v>
      </c>
      <c r="I252">
        <v>114</v>
      </c>
      <c r="J252">
        <v>98</v>
      </c>
      <c r="K252">
        <v>397</v>
      </c>
      <c r="L252">
        <v>1</v>
      </c>
      <c r="M252" t="s">
        <v>55</v>
      </c>
      <c r="N252" t="s">
        <v>56</v>
      </c>
      <c r="O252" s="11">
        <f>Interpane[[#This Row],[weight (kg)]]*2.20462262</f>
        <v>875.2351801399999</v>
      </c>
    </row>
    <row r="253" spans="1:15" x14ac:dyDescent="0.25">
      <c r="A253" s="13">
        <v>6</v>
      </c>
      <c r="B253">
        <v>300522149</v>
      </c>
      <c r="C253">
        <v>2394178</v>
      </c>
      <c r="D253">
        <v>1</v>
      </c>
      <c r="E253" t="s">
        <v>57</v>
      </c>
      <c r="F253" t="s">
        <v>59</v>
      </c>
      <c r="G253">
        <v>2892</v>
      </c>
      <c r="H253">
        <v>2496</v>
      </c>
      <c r="I253">
        <v>114</v>
      </c>
      <c r="J253">
        <v>98</v>
      </c>
      <c r="K253">
        <v>397</v>
      </c>
      <c r="L253">
        <v>1</v>
      </c>
      <c r="M253" t="s">
        <v>55</v>
      </c>
      <c r="N253" t="s">
        <v>56</v>
      </c>
      <c r="O253" s="11">
        <f>Interpane[[#This Row],[weight (kg)]]*2.20462262</f>
        <v>875.2351801399999</v>
      </c>
    </row>
    <row r="254" spans="1:15" x14ac:dyDescent="0.25">
      <c r="A254" s="13">
        <v>6</v>
      </c>
      <c r="B254">
        <v>300522149</v>
      </c>
      <c r="C254">
        <v>2394178</v>
      </c>
      <c r="D254">
        <v>1</v>
      </c>
      <c r="E254" t="s">
        <v>57</v>
      </c>
      <c r="F254" t="s">
        <v>59</v>
      </c>
      <c r="G254">
        <v>2892</v>
      </c>
      <c r="H254">
        <v>2496</v>
      </c>
      <c r="I254">
        <v>114</v>
      </c>
      <c r="J254">
        <v>98</v>
      </c>
      <c r="K254">
        <v>397</v>
      </c>
      <c r="L254">
        <v>1</v>
      </c>
      <c r="M254" t="s">
        <v>55</v>
      </c>
      <c r="N254" t="s">
        <v>56</v>
      </c>
      <c r="O254" s="11">
        <f>Interpane[[#This Row],[weight (kg)]]*2.20462262</f>
        <v>875.2351801399999</v>
      </c>
    </row>
    <row r="255" spans="1:15" x14ac:dyDescent="0.25">
      <c r="A255" s="13">
        <v>6</v>
      </c>
      <c r="B255">
        <v>300522149</v>
      </c>
      <c r="C255">
        <v>2394178</v>
      </c>
      <c r="D255">
        <v>1</v>
      </c>
      <c r="E255" t="s">
        <v>57</v>
      </c>
      <c r="F255" t="s">
        <v>59</v>
      </c>
      <c r="G255">
        <v>2892</v>
      </c>
      <c r="H255">
        <v>2496</v>
      </c>
      <c r="I255">
        <v>114</v>
      </c>
      <c r="J255">
        <v>98</v>
      </c>
      <c r="K255">
        <v>397</v>
      </c>
      <c r="L255">
        <v>1</v>
      </c>
      <c r="M255" t="s">
        <v>55</v>
      </c>
      <c r="N255" t="s">
        <v>56</v>
      </c>
      <c r="O255" s="11">
        <f>Interpane[[#This Row],[weight (kg)]]*2.20462262</f>
        <v>875.2351801399999</v>
      </c>
    </row>
    <row r="256" spans="1:15" x14ac:dyDescent="0.25">
      <c r="A256" s="13">
        <v>6</v>
      </c>
      <c r="B256">
        <v>300522149</v>
      </c>
      <c r="C256">
        <v>2394178</v>
      </c>
      <c r="D256">
        <v>1</v>
      </c>
      <c r="E256" t="s">
        <v>57</v>
      </c>
      <c r="F256" t="s">
        <v>59</v>
      </c>
      <c r="G256">
        <v>2892</v>
      </c>
      <c r="H256">
        <v>2496</v>
      </c>
      <c r="I256">
        <v>114</v>
      </c>
      <c r="J256">
        <v>98</v>
      </c>
      <c r="K256">
        <v>397</v>
      </c>
      <c r="L256">
        <v>1</v>
      </c>
      <c r="M256" t="s">
        <v>55</v>
      </c>
      <c r="N256" t="s">
        <v>56</v>
      </c>
      <c r="O256" s="11">
        <f>Interpane[[#This Row],[weight (kg)]]*2.20462262</f>
        <v>875.2351801399999</v>
      </c>
    </row>
    <row r="257" spans="1:15" x14ac:dyDescent="0.25">
      <c r="A257" s="13">
        <v>6</v>
      </c>
      <c r="B257">
        <v>300521718</v>
      </c>
      <c r="C257">
        <v>2394738</v>
      </c>
      <c r="D257">
        <v>1</v>
      </c>
      <c r="E257" t="s">
        <v>125</v>
      </c>
      <c r="F257" t="s">
        <v>127</v>
      </c>
      <c r="G257">
        <v>2892</v>
      </c>
      <c r="H257">
        <v>2496</v>
      </c>
      <c r="I257">
        <v>114</v>
      </c>
      <c r="J257">
        <v>98</v>
      </c>
      <c r="K257">
        <v>397</v>
      </c>
      <c r="L257">
        <v>1</v>
      </c>
      <c r="M257" t="s">
        <v>55</v>
      </c>
      <c r="N257" t="s">
        <v>56</v>
      </c>
      <c r="O257" s="11">
        <f>Interpane[[#This Row],[weight (kg)]]*2.20462262</f>
        <v>875.2351801399999</v>
      </c>
    </row>
    <row r="258" spans="1:15" x14ac:dyDescent="0.25">
      <c r="A258" s="13">
        <v>6</v>
      </c>
      <c r="B258">
        <v>300521718</v>
      </c>
      <c r="C258">
        <v>2394738</v>
      </c>
      <c r="D258">
        <v>1</v>
      </c>
      <c r="E258" t="s">
        <v>125</v>
      </c>
      <c r="F258" t="s">
        <v>127</v>
      </c>
      <c r="G258">
        <v>2892</v>
      </c>
      <c r="H258">
        <v>2496</v>
      </c>
      <c r="I258">
        <v>114</v>
      </c>
      <c r="J258">
        <v>98</v>
      </c>
      <c r="K258">
        <v>397</v>
      </c>
      <c r="L258">
        <v>1</v>
      </c>
      <c r="M258" t="s">
        <v>55</v>
      </c>
      <c r="N258" t="s">
        <v>56</v>
      </c>
      <c r="O258" s="11">
        <f>Interpane[[#This Row],[weight (kg)]]*2.20462262</f>
        <v>875.2351801399999</v>
      </c>
    </row>
    <row r="259" spans="1:15" x14ac:dyDescent="0.25">
      <c r="A259" s="13">
        <v>6</v>
      </c>
      <c r="B259">
        <v>300521718</v>
      </c>
      <c r="C259">
        <v>2394738</v>
      </c>
      <c r="D259">
        <v>1</v>
      </c>
      <c r="E259" t="s">
        <v>125</v>
      </c>
      <c r="F259" t="s">
        <v>127</v>
      </c>
      <c r="G259">
        <v>2892</v>
      </c>
      <c r="H259">
        <v>2496</v>
      </c>
      <c r="I259">
        <v>114</v>
      </c>
      <c r="J259">
        <v>98</v>
      </c>
      <c r="K259">
        <v>397</v>
      </c>
      <c r="L259">
        <v>1</v>
      </c>
      <c r="M259" t="s">
        <v>55</v>
      </c>
      <c r="N259" t="s">
        <v>56</v>
      </c>
      <c r="O259" s="11">
        <f>Interpane[[#This Row],[weight (kg)]]*2.20462262</f>
        <v>875.2351801399999</v>
      </c>
    </row>
    <row r="260" spans="1:15" x14ac:dyDescent="0.25">
      <c r="A260" s="13">
        <v>6</v>
      </c>
      <c r="B260">
        <v>300521718</v>
      </c>
      <c r="C260">
        <v>2394178</v>
      </c>
      <c r="D260">
        <v>1</v>
      </c>
      <c r="E260" t="s">
        <v>57</v>
      </c>
      <c r="F260" t="s">
        <v>59</v>
      </c>
      <c r="G260">
        <v>2892</v>
      </c>
      <c r="H260">
        <v>2496</v>
      </c>
      <c r="I260">
        <v>114</v>
      </c>
      <c r="J260">
        <v>98</v>
      </c>
      <c r="K260">
        <v>397</v>
      </c>
      <c r="L260">
        <v>1</v>
      </c>
      <c r="M260" t="s">
        <v>55</v>
      </c>
      <c r="N260" t="s">
        <v>56</v>
      </c>
      <c r="O260" s="11">
        <f>Interpane[[#This Row],[weight (kg)]]*2.20462262</f>
        <v>875.2351801399999</v>
      </c>
    </row>
    <row r="261" spans="1:15" x14ac:dyDescent="0.25">
      <c r="A261" s="13">
        <v>6</v>
      </c>
      <c r="B261">
        <v>300521718</v>
      </c>
      <c r="C261">
        <v>2394738</v>
      </c>
      <c r="D261">
        <v>1</v>
      </c>
      <c r="E261" t="s">
        <v>125</v>
      </c>
      <c r="F261" t="s">
        <v>127</v>
      </c>
      <c r="G261">
        <v>2892</v>
      </c>
      <c r="H261">
        <v>2496</v>
      </c>
      <c r="I261">
        <v>114</v>
      </c>
      <c r="J261">
        <v>98</v>
      </c>
      <c r="K261">
        <v>397</v>
      </c>
      <c r="L261">
        <v>1</v>
      </c>
      <c r="M261" t="s">
        <v>55</v>
      </c>
      <c r="N261" t="s">
        <v>56</v>
      </c>
      <c r="O261" s="11">
        <f>Interpane[[#This Row],[weight (kg)]]*2.20462262</f>
        <v>875.2351801399999</v>
      </c>
    </row>
    <row r="262" spans="1:15" x14ac:dyDescent="0.25">
      <c r="A262" s="13">
        <v>6</v>
      </c>
      <c r="B262">
        <v>300521697</v>
      </c>
      <c r="C262">
        <v>2394738</v>
      </c>
      <c r="D262">
        <v>1</v>
      </c>
      <c r="E262" t="s">
        <v>125</v>
      </c>
      <c r="F262" t="s">
        <v>127</v>
      </c>
      <c r="G262">
        <v>2892</v>
      </c>
      <c r="H262">
        <v>2496</v>
      </c>
      <c r="I262">
        <v>114</v>
      </c>
      <c r="J262">
        <v>98</v>
      </c>
      <c r="K262">
        <v>397</v>
      </c>
      <c r="L262">
        <v>1</v>
      </c>
      <c r="M262" t="s">
        <v>55</v>
      </c>
      <c r="N262" t="s">
        <v>56</v>
      </c>
      <c r="O262" s="11">
        <f>Interpane[[#This Row],[weight (kg)]]*2.20462262</f>
        <v>875.2351801399999</v>
      </c>
    </row>
    <row r="263" spans="1:15" x14ac:dyDescent="0.25">
      <c r="A263" s="13">
        <v>6</v>
      </c>
      <c r="B263">
        <v>300521697</v>
      </c>
      <c r="C263">
        <v>2394177</v>
      </c>
      <c r="D263">
        <v>1</v>
      </c>
      <c r="E263" t="s">
        <v>125</v>
      </c>
      <c r="F263" t="s">
        <v>126</v>
      </c>
      <c r="G263">
        <v>2892</v>
      </c>
      <c r="H263">
        <v>2496</v>
      </c>
      <c r="I263">
        <v>114</v>
      </c>
      <c r="J263">
        <v>98</v>
      </c>
      <c r="K263">
        <v>397</v>
      </c>
      <c r="L263">
        <v>1</v>
      </c>
      <c r="M263" t="s">
        <v>55</v>
      </c>
      <c r="N263" t="s">
        <v>56</v>
      </c>
      <c r="O263" s="11">
        <f>Interpane[[#This Row],[weight (kg)]]*2.20462262</f>
        <v>875.2351801399999</v>
      </c>
    </row>
    <row r="264" spans="1:15" x14ac:dyDescent="0.25">
      <c r="A264" s="13">
        <v>6</v>
      </c>
      <c r="B264">
        <v>300521697</v>
      </c>
      <c r="C264">
        <v>2394738</v>
      </c>
      <c r="D264">
        <v>1</v>
      </c>
      <c r="E264" t="s">
        <v>125</v>
      </c>
      <c r="F264" t="s">
        <v>127</v>
      </c>
      <c r="G264">
        <v>2892</v>
      </c>
      <c r="H264">
        <v>2496</v>
      </c>
      <c r="I264">
        <v>114</v>
      </c>
      <c r="J264">
        <v>98</v>
      </c>
      <c r="K264">
        <v>397</v>
      </c>
      <c r="L264">
        <v>1</v>
      </c>
      <c r="M264" t="s">
        <v>55</v>
      </c>
      <c r="N264" t="s">
        <v>56</v>
      </c>
      <c r="O264" s="11">
        <f>Interpane[[#This Row],[weight (kg)]]*2.20462262</f>
        <v>875.2351801399999</v>
      </c>
    </row>
    <row r="265" spans="1:15" x14ac:dyDescent="0.25">
      <c r="A265" s="13">
        <v>6</v>
      </c>
      <c r="B265">
        <v>300521697</v>
      </c>
      <c r="C265">
        <v>2394738</v>
      </c>
      <c r="D265">
        <v>1</v>
      </c>
      <c r="E265" t="s">
        <v>125</v>
      </c>
      <c r="F265" t="s">
        <v>127</v>
      </c>
      <c r="G265">
        <v>2892</v>
      </c>
      <c r="H265">
        <v>2496</v>
      </c>
      <c r="I265">
        <v>114</v>
      </c>
      <c r="J265">
        <v>98</v>
      </c>
      <c r="K265">
        <v>397</v>
      </c>
      <c r="L265">
        <v>1</v>
      </c>
      <c r="M265" t="s">
        <v>55</v>
      </c>
      <c r="N265" t="s">
        <v>56</v>
      </c>
      <c r="O265" s="11">
        <f>Interpane[[#This Row],[weight (kg)]]*2.20462262</f>
        <v>875.2351801399999</v>
      </c>
    </row>
    <row r="266" spans="1:15" x14ac:dyDescent="0.25">
      <c r="A266" s="13">
        <v>6</v>
      </c>
      <c r="B266">
        <v>300521697</v>
      </c>
      <c r="C266">
        <v>2394738</v>
      </c>
      <c r="D266">
        <v>1</v>
      </c>
      <c r="E266" t="s">
        <v>125</v>
      </c>
      <c r="F266" t="s">
        <v>127</v>
      </c>
      <c r="G266">
        <v>2892</v>
      </c>
      <c r="H266">
        <v>2496</v>
      </c>
      <c r="I266">
        <v>114</v>
      </c>
      <c r="J266">
        <v>98</v>
      </c>
      <c r="K266">
        <v>397</v>
      </c>
      <c r="L266">
        <v>1</v>
      </c>
      <c r="M266" t="s">
        <v>55</v>
      </c>
      <c r="N266" t="s">
        <v>56</v>
      </c>
      <c r="O266" s="11">
        <f>Interpane[[#This Row],[weight (kg)]]*2.20462262</f>
        <v>875.2351801399999</v>
      </c>
    </row>
    <row r="267" spans="1:15" x14ac:dyDescent="0.25">
      <c r="A267" s="13">
        <v>6</v>
      </c>
      <c r="B267">
        <v>300521852</v>
      </c>
      <c r="C267">
        <v>2394738</v>
      </c>
      <c r="D267">
        <v>1</v>
      </c>
      <c r="E267" t="s">
        <v>125</v>
      </c>
      <c r="F267" t="s">
        <v>127</v>
      </c>
      <c r="G267">
        <v>2892</v>
      </c>
      <c r="H267">
        <v>2496</v>
      </c>
      <c r="I267">
        <v>114</v>
      </c>
      <c r="J267">
        <v>98</v>
      </c>
      <c r="K267">
        <v>397</v>
      </c>
      <c r="L267">
        <v>1</v>
      </c>
      <c r="M267" t="s">
        <v>55</v>
      </c>
      <c r="N267" t="s">
        <v>56</v>
      </c>
      <c r="O267" s="11">
        <f>Interpane[[#This Row],[weight (kg)]]*2.20462262</f>
        <v>875.2351801399999</v>
      </c>
    </row>
    <row r="268" spans="1:15" x14ac:dyDescent="0.25">
      <c r="A268" s="13">
        <v>6</v>
      </c>
      <c r="B268">
        <v>300521852</v>
      </c>
      <c r="C268">
        <v>2394738</v>
      </c>
      <c r="D268">
        <v>1</v>
      </c>
      <c r="E268" t="s">
        <v>125</v>
      </c>
      <c r="F268" t="s">
        <v>127</v>
      </c>
      <c r="G268">
        <v>2892</v>
      </c>
      <c r="H268">
        <v>2496</v>
      </c>
      <c r="I268">
        <v>114</v>
      </c>
      <c r="J268">
        <v>98</v>
      </c>
      <c r="K268">
        <v>397</v>
      </c>
      <c r="L268">
        <v>1</v>
      </c>
      <c r="M268" t="s">
        <v>55</v>
      </c>
      <c r="N268" t="s">
        <v>56</v>
      </c>
      <c r="O268" s="11">
        <f>Interpane[[#This Row],[weight (kg)]]*2.20462262</f>
        <v>875.2351801399999</v>
      </c>
    </row>
    <row r="269" spans="1:15" x14ac:dyDescent="0.25">
      <c r="A269" s="13">
        <v>6</v>
      </c>
      <c r="B269">
        <v>300521852</v>
      </c>
      <c r="C269">
        <v>2394177</v>
      </c>
      <c r="D269">
        <v>1</v>
      </c>
      <c r="E269" t="s">
        <v>125</v>
      </c>
      <c r="F269" t="s">
        <v>126</v>
      </c>
      <c r="G269">
        <v>2892</v>
      </c>
      <c r="H269">
        <v>2496</v>
      </c>
      <c r="I269">
        <v>114</v>
      </c>
      <c r="J269">
        <v>98</v>
      </c>
      <c r="K269">
        <v>397</v>
      </c>
      <c r="L269">
        <v>1</v>
      </c>
      <c r="M269" t="s">
        <v>55</v>
      </c>
      <c r="N269" t="s">
        <v>56</v>
      </c>
      <c r="O269" s="11">
        <f>Interpane[[#This Row],[weight (kg)]]*2.20462262</f>
        <v>875.2351801399999</v>
      </c>
    </row>
    <row r="270" spans="1:15" x14ac:dyDescent="0.25">
      <c r="A270" s="13">
        <v>6</v>
      </c>
      <c r="B270">
        <v>300521852</v>
      </c>
      <c r="C270">
        <v>2394177</v>
      </c>
      <c r="D270">
        <v>1</v>
      </c>
      <c r="E270" t="s">
        <v>125</v>
      </c>
      <c r="F270" t="s">
        <v>126</v>
      </c>
      <c r="G270">
        <v>2892</v>
      </c>
      <c r="H270">
        <v>2496</v>
      </c>
      <c r="I270">
        <v>114</v>
      </c>
      <c r="J270">
        <v>98</v>
      </c>
      <c r="K270">
        <v>397</v>
      </c>
      <c r="L270">
        <v>1</v>
      </c>
      <c r="M270" t="s">
        <v>55</v>
      </c>
      <c r="N270" t="s">
        <v>56</v>
      </c>
      <c r="O270" s="11">
        <f>Interpane[[#This Row],[weight (kg)]]*2.20462262</f>
        <v>875.2351801399999</v>
      </c>
    </row>
    <row r="271" spans="1:15" x14ac:dyDescent="0.25">
      <c r="A271" s="13">
        <v>6</v>
      </c>
      <c r="B271">
        <v>300521852</v>
      </c>
      <c r="C271">
        <v>2394177</v>
      </c>
      <c r="D271">
        <v>1</v>
      </c>
      <c r="E271" t="s">
        <v>125</v>
      </c>
      <c r="F271" t="s">
        <v>126</v>
      </c>
      <c r="G271">
        <v>2892</v>
      </c>
      <c r="H271">
        <v>2496</v>
      </c>
      <c r="I271">
        <v>114</v>
      </c>
      <c r="J271">
        <v>98</v>
      </c>
      <c r="K271">
        <v>397</v>
      </c>
      <c r="L271">
        <v>1</v>
      </c>
      <c r="M271" t="s">
        <v>55</v>
      </c>
      <c r="N271" t="s">
        <v>56</v>
      </c>
      <c r="O271" s="11">
        <f>Interpane[[#This Row],[weight (kg)]]*2.20462262</f>
        <v>875.2351801399999</v>
      </c>
    </row>
    <row r="272" spans="1:15" x14ac:dyDescent="0.25">
      <c r="A272" s="13">
        <v>6</v>
      </c>
      <c r="B272">
        <v>300521366</v>
      </c>
      <c r="C272">
        <v>2394179</v>
      </c>
      <c r="D272">
        <v>1</v>
      </c>
      <c r="E272" t="s">
        <v>64</v>
      </c>
      <c r="F272" t="s">
        <v>66</v>
      </c>
      <c r="G272">
        <v>2181</v>
      </c>
      <c r="H272">
        <v>2496</v>
      </c>
      <c r="I272">
        <v>86</v>
      </c>
      <c r="J272">
        <v>98</v>
      </c>
      <c r="K272">
        <v>299</v>
      </c>
      <c r="L272">
        <v>1</v>
      </c>
      <c r="M272" t="s">
        <v>51</v>
      </c>
      <c r="N272" t="s">
        <v>52</v>
      </c>
      <c r="O272" s="11">
        <f>Interpane[[#This Row],[weight (kg)]]*2.20462262</f>
        <v>659.18216337999991</v>
      </c>
    </row>
    <row r="273" spans="1:15" x14ac:dyDescent="0.25">
      <c r="A273" s="13">
        <v>6</v>
      </c>
      <c r="B273">
        <v>300521366</v>
      </c>
      <c r="C273">
        <v>2394179</v>
      </c>
      <c r="D273">
        <v>1</v>
      </c>
      <c r="E273" t="s">
        <v>64</v>
      </c>
      <c r="F273" t="s">
        <v>66</v>
      </c>
      <c r="G273">
        <v>2181</v>
      </c>
      <c r="H273">
        <v>2496</v>
      </c>
      <c r="I273">
        <v>86</v>
      </c>
      <c r="J273">
        <v>98</v>
      </c>
      <c r="K273">
        <v>299</v>
      </c>
      <c r="L273">
        <v>1</v>
      </c>
      <c r="M273" t="s">
        <v>51</v>
      </c>
      <c r="N273" t="s">
        <v>52</v>
      </c>
      <c r="O273" s="11">
        <f>Interpane[[#This Row],[weight (kg)]]*2.20462262</f>
        <v>659.18216337999991</v>
      </c>
    </row>
    <row r="274" spans="1:15" x14ac:dyDescent="0.25">
      <c r="A274" s="13">
        <v>6</v>
      </c>
      <c r="B274">
        <v>300521366</v>
      </c>
      <c r="C274">
        <v>2394179</v>
      </c>
      <c r="D274">
        <v>1</v>
      </c>
      <c r="E274" t="s">
        <v>64</v>
      </c>
      <c r="F274" t="s">
        <v>66</v>
      </c>
      <c r="G274">
        <v>2181</v>
      </c>
      <c r="H274">
        <v>2496</v>
      </c>
      <c r="I274">
        <v>86</v>
      </c>
      <c r="J274">
        <v>98</v>
      </c>
      <c r="K274">
        <v>299</v>
      </c>
      <c r="L274">
        <v>1</v>
      </c>
      <c r="M274" t="s">
        <v>51</v>
      </c>
      <c r="N274" t="s">
        <v>52</v>
      </c>
      <c r="O274" s="11">
        <f>Interpane[[#This Row],[weight (kg)]]*2.20462262</f>
        <v>659.18216337999991</v>
      </c>
    </row>
    <row r="275" spans="1:15" x14ac:dyDescent="0.25">
      <c r="A275" s="13">
        <v>6</v>
      </c>
      <c r="B275">
        <v>300521366</v>
      </c>
      <c r="C275">
        <v>2394179</v>
      </c>
      <c r="D275">
        <v>1</v>
      </c>
      <c r="E275" t="s">
        <v>64</v>
      </c>
      <c r="F275" t="s">
        <v>66</v>
      </c>
      <c r="G275">
        <v>2181</v>
      </c>
      <c r="H275">
        <v>2496</v>
      </c>
      <c r="I275">
        <v>86</v>
      </c>
      <c r="J275">
        <v>98</v>
      </c>
      <c r="K275">
        <v>299</v>
      </c>
      <c r="L275">
        <v>1</v>
      </c>
      <c r="M275" t="s">
        <v>51</v>
      </c>
      <c r="N275" t="s">
        <v>52</v>
      </c>
      <c r="O275" s="11">
        <f>Interpane[[#This Row],[weight (kg)]]*2.20462262</f>
        <v>659.18216337999991</v>
      </c>
    </row>
    <row r="276" spans="1:15" x14ac:dyDescent="0.25">
      <c r="A276" s="13">
        <v>6</v>
      </c>
      <c r="B276">
        <v>300521366</v>
      </c>
      <c r="C276">
        <v>2394179</v>
      </c>
      <c r="D276">
        <v>1</v>
      </c>
      <c r="E276" t="s">
        <v>64</v>
      </c>
      <c r="F276" t="s">
        <v>66</v>
      </c>
      <c r="G276">
        <v>2181</v>
      </c>
      <c r="H276">
        <v>2496</v>
      </c>
      <c r="I276">
        <v>86</v>
      </c>
      <c r="J276">
        <v>98</v>
      </c>
      <c r="K276">
        <v>299</v>
      </c>
      <c r="L276">
        <v>1</v>
      </c>
      <c r="M276" t="s">
        <v>51</v>
      </c>
      <c r="N276" t="s">
        <v>52</v>
      </c>
      <c r="O276" s="11">
        <f>Interpane[[#This Row],[weight (kg)]]*2.20462262</f>
        <v>659.18216337999991</v>
      </c>
    </row>
    <row r="277" spans="1:15" x14ac:dyDescent="0.25">
      <c r="A277" s="13">
        <v>6</v>
      </c>
      <c r="B277">
        <v>300521366</v>
      </c>
      <c r="C277">
        <v>2394179</v>
      </c>
      <c r="D277">
        <v>1</v>
      </c>
      <c r="E277" t="s">
        <v>64</v>
      </c>
      <c r="F277" t="s">
        <v>66</v>
      </c>
      <c r="G277">
        <v>2181</v>
      </c>
      <c r="H277">
        <v>2496</v>
      </c>
      <c r="I277">
        <v>86</v>
      </c>
      <c r="J277">
        <v>98</v>
      </c>
      <c r="K277">
        <v>299</v>
      </c>
      <c r="L277">
        <v>1</v>
      </c>
      <c r="M277" t="s">
        <v>51</v>
      </c>
      <c r="N277" t="s">
        <v>52</v>
      </c>
      <c r="O277" s="11">
        <f>Interpane[[#This Row],[weight (kg)]]*2.20462262</f>
        <v>659.18216337999991</v>
      </c>
    </row>
    <row r="278" spans="1:15" x14ac:dyDescent="0.25">
      <c r="A278" s="13">
        <v>6</v>
      </c>
      <c r="B278">
        <v>300521366</v>
      </c>
      <c r="C278">
        <v>2394179</v>
      </c>
      <c r="D278">
        <v>1</v>
      </c>
      <c r="E278" t="s">
        <v>64</v>
      </c>
      <c r="F278" t="s">
        <v>66</v>
      </c>
      <c r="G278">
        <v>2181</v>
      </c>
      <c r="H278">
        <v>2496</v>
      </c>
      <c r="I278">
        <v>86</v>
      </c>
      <c r="J278">
        <v>98</v>
      </c>
      <c r="K278">
        <v>299</v>
      </c>
      <c r="L278">
        <v>1</v>
      </c>
      <c r="M278" t="s">
        <v>51</v>
      </c>
      <c r="N278" t="s">
        <v>52</v>
      </c>
      <c r="O278" s="11">
        <f>Interpane[[#This Row],[weight (kg)]]*2.20462262</f>
        <v>659.18216337999991</v>
      </c>
    </row>
    <row r="279" spans="1:15" x14ac:dyDescent="0.25">
      <c r="A279" s="13">
        <v>6</v>
      </c>
      <c r="B279">
        <v>300521373</v>
      </c>
      <c r="C279">
        <v>2394179</v>
      </c>
      <c r="D279">
        <v>1</v>
      </c>
      <c r="E279" t="s">
        <v>64</v>
      </c>
      <c r="F279" t="s">
        <v>66</v>
      </c>
      <c r="G279">
        <v>2181</v>
      </c>
      <c r="H279">
        <v>2496</v>
      </c>
      <c r="I279">
        <v>86</v>
      </c>
      <c r="J279">
        <v>98</v>
      </c>
      <c r="K279">
        <v>299</v>
      </c>
      <c r="L279">
        <v>1</v>
      </c>
      <c r="M279" t="s">
        <v>51</v>
      </c>
      <c r="N279" t="s">
        <v>52</v>
      </c>
      <c r="O279" s="11">
        <f>Interpane[[#This Row],[weight (kg)]]*2.20462262</f>
        <v>659.18216337999991</v>
      </c>
    </row>
    <row r="280" spans="1:15" x14ac:dyDescent="0.25">
      <c r="A280" s="13">
        <v>6</v>
      </c>
      <c r="B280">
        <v>300521373</v>
      </c>
      <c r="C280">
        <v>2394179</v>
      </c>
      <c r="D280">
        <v>1</v>
      </c>
      <c r="E280" t="s">
        <v>64</v>
      </c>
      <c r="F280" t="s">
        <v>66</v>
      </c>
      <c r="G280">
        <v>2181</v>
      </c>
      <c r="H280">
        <v>2496</v>
      </c>
      <c r="I280">
        <v>86</v>
      </c>
      <c r="J280">
        <v>98</v>
      </c>
      <c r="K280">
        <v>299</v>
      </c>
      <c r="L280">
        <v>1</v>
      </c>
      <c r="M280" t="s">
        <v>51</v>
      </c>
      <c r="N280" t="s">
        <v>52</v>
      </c>
      <c r="O280" s="11">
        <f>Interpane[[#This Row],[weight (kg)]]*2.20462262</f>
        <v>659.18216337999991</v>
      </c>
    </row>
    <row r="281" spans="1:15" x14ac:dyDescent="0.25">
      <c r="A281" s="13">
        <v>6</v>
      </c>
      <c r="B281">
        <v>300521373</v>
      </c>
      <c r="C281">
        <v>2394179</v>
      </c>
      <c r="D281">
        <v>1</v>
      </c>
      <c r="E281" t="s">
        <v>64</v>
      </c>
      <c r="F281" t="s">
        <v>66</v>
      </c>
      <c r="G281">
        <v>2181</v>
      </c>
      <c r="H281">
        <v>2496</v>
      </c>
      <c r="I281">
        <v>86</v>
      </c>
      <c r="J281">
        <v>98</v>
      </c>
      <c r="K281">
        <v>299</v>
      </c>
      <c r="L281">
        <v>1</v>
      </c>
      <c r="M281" t="s">
        <v>51</v>
      </c>
      <c r="N281" t="s">
        <v>52</v>
      </c>
      <c r="O281" s="11">
        <f>Interpane[[#This Row],[weight (kg)]]*2.20462262</f>
        <v>659.18216337999991</v>
      </c>
    </row>
    <row r="282" spans="1:15" x14ac:dyDescent="0.25">
      <c r="A282" s="13">
        <v>6</v>
      </c>
      <c r="B282">
        <v>300521373</v>
      </c>
      <c r="C282">
        <v>2394179</v>
      </c>
      <c r="D282">
        <v>1</v>
      </c>
      <c r="E282" t="s">
        <v>64</v>
      </c>
      <c r="F282" t="s">
        <v>66</v>
      </c>
      <c r="G282">
        <v>2181</v>
      </c>
      <c r="H282">
        <v>2496</v>
      </c>
      <c r="I282">
        <v>86</v>
      </c>
      <c r="J282">
        <v>98</v>
      </c>
      <c r="K282">
        <v>299</v>
      </c>
      <c r="L282">
        <v>1</v>
      </c>
      <c r="M282" t="s">
        <v>51</v>
      </c>
      <c r="N282" t="s">
        <v>52</v>
      </c>
      <c r="O282" s="11">
        <f>Interpane[[#This Row],[weight (kg)]]*2.20462262</f>
        <v>659.18216337999991</v>
      </c>
    </row>
    <row r="283" spans="1:15" x14ac:dyDescent="0.25">
      <c r="A283" s="13">
        <v>6</v>
      </c>
      <c r="B283">
        <v>300521373</v>
      </c>
      <c r="C283">
        <v>2394179</v>
      </c>
      <c r="D283">
        <v>1</v>
      </c>
      <c r="E283" t="s">
        <v>64</v>
      </c>
      <c r="F283" t="s">
        <v>66</v>
      </c>
      <c r="G283">
        <v>2181</v>
      </c>
      <c r="H283">
        <v>2496</v>
      </c>
      <c r="I283">
        <v>86</v>
      </c>
      <c r="J283">
        <v>98</v>
      </c>
      <c r="K283">
        <v>299</v>
      </c>
      <c r="L283">
        <v>1</v>
      </c>
      <c r="M283" t="s">
        <v>51</v>
      </c>
      <c r="N283" t="s">
        <v>52</v>
      </c>
      <c r="O283" s="11">
        <f>Interpane[[#This Row],[weight (kg)]]*2.20462262</f>
        <v>659.18216337999991</v>
      </c>
    </row>
    <row r="284" spans="1:15" x14ac:dyDescent="0.25">
      <c r="A284" s="13">
        <v>6</v>
      </c>
      <c r="B284">
        <v>300521373</v>
      </c>
      <c r="C284">
        <v>2394179</v>
      </c>
      <c r="D284">
        <v>1</v>
      </c>
      <c r="E284" t="s">
        <v>64</v>
      </c>
      <c r="F284" t="s">
        <v>66</v>
      </c>
      <c r="G284">
        <v>2181</v>
      </c>
      <c r="H284">
        <v>2496</v>
      </c>
      <c r="I284">
        <v>86</v>
      </c>
      <c r="J284">
        <v>98</v>
      </c>
      <c r="K284">
        <v>299</v>
      </c>
      <c r="L284">
        <v>1</v>
      </c>
      <c r="M284" t="s">
        <v>51</v>
      </c>
      <c r="N284" t="s">
        <v>52</v>
      </c>
      <c r="O284" s="11">
        <f>Interpane[[#This Row],[weight (kg)]]*2.20462262</f>
        <v>659.18216337999991</v>
      </c>
    </row>
    <row r="285" spans="1:15" x14ac:dyDescent="0.25">
      <c r="A285" s="13">
        <v>6</v>
      </c>
      <c r="B285">
        <v>300521373</v>
      </c>
      <c r="C285">
        <v>2394179</v>
      </c>
      <c r="D285">
        <v>1</v>
      </c>
      <c r="E285" t="s">
        <v>64</v>
      </c>
      <c r="F285" t="s">
        <v>66</v>
      </c>
      <c r="G285">
        <v>2181</v>
      </c>
      <c r="H285">
        <v>2496</v>
      </c>
      <c r="I285">
        <v>86</v>
      </c>
      <c r="J285">
        <v>98</v>
      </c>
      <c r="K285">
        <v>299</v>
      </c>
      <c r="L285">
        <v>1</v>
      </c>
      <c r="M285" t="s">
        <v>51</v>
      </c>
      <c r="N285" t="s">
        <v>52</v>
      </c>
      <c r="O285" s="11">
        <f>Interpane[[#This Row],[weight (kg)]]*2.20462262</f>
        <v>659.18216337999991</v>
      </c>
    </row>
    <row r="286" spans="1:15" x14ac:dyDescent="0.25">
      <c r="A286" s="13">
        <v>6</v>
      </c>
      <c r="B286">
        <v>300521620</v>
      </c>
      <c r="C286">
        <v>2394179</v>
      </c>
      <c r="D286">
        <v>1</v>
      </c>
      <c r="E286" t="s">
        <v>64</v>
      </c>
      <c r="F286" t="s">
        <v>66</v>
      </c>
      <c r="G286">
        <v>2181</v>
      </c>
      <c r="H286">
        <v>2496</v>
      </c>
      <c r="I286">
        <v>86</v>
      </c>
      <c r="J286">
        <v>98</v>
      </c>
      <c r="K286">
        <v>299</v>
      </c>
      <c r="L286">
        <v>1</v>
      </c>
      <c r="M286" t="s">
        <v>51</v>
      </c>
      <c r="N286" t="s">
        <v>52</v>
      </c>
      <c r="O286" s="11">
        <f>Interpane[[#This Row],[weight (kg)]]*2.20462262</f>
        <v>659.18216337999991</v>
      </c>
    </row>
    <row r="287" spans="1:15" x14ac:dyDescent="0.25">
      <c r="A287" s="13">
        <v>6</v>
      </c>
      <c r="B287">
        <v>300521620</v>
      </c>
      <c r="C287">
        <v>2394179</v>
      </c>
      <c r="D287">
        <v>1</v>
      </c>
      <c r="E287" t="s">
        <v>64</v>
      </c>
      <c r="F287" t="s">
        <v>66</v>
      </c>
      <c r="G287">
        <v>2181</v>
      </c>
      <c r="H287">
        <v>2496</v>
      </c>
      <c r="I287">
        <v>86</v>
      </c>
      <c r="J287">
        <v>98</v>
      </c>
      <c r="K287">
        <v>299</v>
      </c>
      <c r="L287">
        <v>1</v>
      </c>
      <c r="M287" t="s">
        <v>51</v>
      </c>
      <c r="N287" t="s">
        <v>52</v>
      </c>
      <c r="O287" s="11">
        <f>Interpane[[#This Row],[weight (kg)]]*2.20462262</f>
        <v>659.18216337999991</v>
      </c>
    </row>
    <row r="288" spans="1:15" x14ac:dyDescent="0.25">
      <c r="A288" s="13">
        <v>6</v>
      </c>
      <c r="B288">
        <v>300521620</v>
      </c>
      <c r="C288">
        <v>2394179</v>
      </c>
      <c r="D288">
        <v>1</v>
      </c>
      <c r="E288" t="s">
        <v>64</v>
      </c>
      <c r="F288" t="s">
        <v>66</v>
      </c>
      <c r="G288">
        <v>2181</v>
      </c>
      <c r="H288">
        <v>2496</v>
      </c>
      <c r="I288">
        <v>86</v>
      </c>
      <c r="J288">
        <v>98</v>
      </c>
      <c r="K288">
        <v>299</v>
      </c>
      <c r="L288">
        <v>1</v>
      </c>
      <c r="M288" t="s">
        <v>51</v>
      </c>
      <c r="N288" t="s">
        <v>52</v>
      </c>
      <c r="O288" s="11">
        <f>Interpane[[#This Row],[weight (kg)]]*2.20462262</f>
        <v>659.18216337999991</v>
      </c>
    </row>
    <row r="289" spans="1:15" x14ac:dyDescent="0.25">
      <c r="A289" s="13">
        <v>6</v>
      </c>
      <c r="B289">
        <v>300521620</v>
      </c>
      <c r="C289">
        <v>2394179</v>
      </c>
      <c r="D289">
        <v>1</v>
      </c>
      <c r="E289" t="s">
        <v>64</v>
      </c>
      <c r="F289" t="s">
        <v>66</v>
      </c>
      <c r="G289">
        <v>2181</v>
      </c>
      <c r="H289">
        <v>2496</v>
      </c>
      <c r="I289">
        <v>86</v>
      </c>
      <c r="J289">
        <v>98</v>
      </c>
      <c r="K289">
        <v>299</v>
      </c>
      <c r="L289">
        <v>1</v>
      </c>
      <c r="M289" t="s">
        <v>51</v>
      </c>
      <c r="N289" t="s">
        <v>52</v>
      </c>
      <c r="O289" s="11">
        <f>Interpane[[#This Row],[weight (kg)]]*2.20462262</f>
        <v>659.18216337999991</v>
      </c>
    </row>
    <row r="290" spans="1:15" x14ac:dyDescent="0.25">
      <c r="A290" s="13">
        <v>6</v>
      </c>
      <c r="B290">
        <v>300521620</v>
      </c>
      <c r="C290">
        <v>2394179</v>
      </c>
      <c r="D290">
        <v>1</v>
      </c>
      <c r="E290" t="s">
        <v>64</v>
      </c>
      <c r="F290" t="s">
        <v>66</v>
      </c>
      <c r="G290">
        <v>2181</v>
      </c>
      <c r="H290">
        <v>2496</v>
      </c>
      <c r="I290">
        <v>86</v>
      </c>
      <c r="J290">
        <v>98</v>
      </c>
      <c r="K290">
        <v>299</v>
      </c>
      <c r="L290">
        <v>1</v>
      </c>
      <c r="M290" t="s">
        <v>51</v>
      </c>
      <c r="N290" t="s">
        <v>52</v>
      </c>
      <c r="O290" s="11">
        <f>Interpane[[#This Row],[weight (kg)]]*2.20462262</f>
        <v>659.18216337999991</v>
      </c>
    </row>
    <row r="291" spans="1:15" x14ac:dyDescent="0.25">
      <c r="A291" s="13">
        <v>6</v>
      </c>
      <c r="B291">
        <v>300521620</v>
      </c>
      <c r="C291">
        <v>2394179</v>
      </c>
      <c r="D291">
        <v>1</v>
      </c>
      <c r="E291" t="s">
        <v>64</v>
      </c>
      <c r="F291" t="s">
        <v>66</v>
      </c>
      <c r="G291">
        <v>2181</v>
      </c>
      <c r="H291">
        <v>2496</v>
      </c>
      <c r="I291">
        <v>86</v>
      </c>
      <c r="J291">
        <v>98</v>
      </c>
      <c r="K291">
        <v>299</v>
      </c>
      <c r="L291">
        <v>1</v>
      </c>
      <c r="M291" t="s">
        <v>51</v>
      </c>
      <c r="N291" t="s">
        <v>52</v>
      </c>
      <c r="O291" s="11">
        <f>Interpane[[#This Row],[weight (kg)]]*2.20462262</f>
        <v>659.18216337999991</v>
      </c>
    </row>
    <row r="292" spans="1:15" x14ac:dyDescent="0.25">
      <c r="A292" s="13">
        <v>6</v>
      </c>
      <c r="B292">
        <v>300521620</v>
      </c>
      <c r="C292">
        <v>2394179</v>
      </c>
      <c r="D292">
        <v>1</v>
      </c>
      <c r="E292" t="s">
        <v>64</v>
      </c>
      <c r="F292" t="s">
        <v>66</v>
      </c>
      <c r="G292">
        <v>2181</v>
      </c>
      <c r="H292">
        <v>2496</v>
      </c>
      <c r="I292">
        <v>86</v>
      </c>
      <c r="J292">
        <v>98</v>
      </c>
      <c r="K292">
        <v>299</v>
      </c>
      <c r="L292">
        <v>1</v>
      </c>
      <c r="M292" t="s">
        <v>51</v>
      </c>
      <c r="N292" t="s">
        <v>52</v>
      </c>
      <c r="O292" s="11">
        <f>Interpane[[#This Row],[weight (kg)]]*2.20462262</f>
        <v>659.18216337999991</v>
      </c>
    </row>
    <row r="293" spans="1:15" x14ac:dyDescent="0.25">
      <c r="A293" s="13">
        <v>6</v>
      </c>
      <c r="B293">
        <v>300521808</v>
      </c>
      <c r="C293">
        <v>2394179</v>
      </c>
      <c r="D293">
        <v>1</v>
      </c>
      <c r="E293" t="s">
        <v>64</v>
      </c>
      <c r="F293" t="s">
        <v>66</v>
      </c>
      <c r="G293">
        <v>2181</v>
      </c>
      <c r="H293">
        <v>2496</v>
      </c>
      <c r="I293">
        <v>86</v>
      </c>
      <c r="J293">
        <v>98</v>
      </c>
      <c r="K293">
        <v>299</v>
      </c>
      <c r="L293">
        <v>1</v>
      </c>
      <c r="M293" t="s">
        <v>51</v>
      </c>
      <c r="N293" t="s">
        <v>52</v>
      </c>
      <c r="O293" s="11">
        <f>Interpane[[#This Row],[weight (kg)]]*2.20462262</f>
        <v>659.18216337999991</v>
      </c>
    </row>
    <row r="294" spans="1:15" x14ac:dyDescent="0.25">
      <c r="A294" s="13">
        <v>6</v>
      </c>
      <c r="B294">
        <v>300521808</v>
      </c>
      <c r="C294">
        <v>2394179</v>
      </c>
      <c r="D294">
        <v>1</v>
      </c>
      <c r="E294" t="s">
        <v>64</v>
      </c>
      <c r="F294" t="s">
        <v>66</v>
      </c>
      <c r="G294">
        <v>2181</v>
      </c>
      <c r="H294">
        <v>2496</v>
      </c>
      <c r="I294">
        <v>86</v>
      </c>
      <c r="J294">
        <v>98</v>
      </c>
      <c r="K294">
        <v>299</v>
      </c>
      <c r="L294">
        <v>1</v>
      </c>
      <c r="M294" t="s">
        <v>51</v>
      </c>
      <c r="N294" t="s">
        <v>52</v>
      </c>
      <c r="O294" s="11">
        <f>Interpane[[#This Row],[weight (kg)]]*2.20462262</f>
        <v>659.18216337999991</v>
      </c>
    </row>
    <row r="295" spans="1:15" x14ac:dyDescent="0.25">
      <c r="A295" s="13">
        <v>6</v>
      </c>
      <c r="B295">
        <v>300521808</v>
      </c>
      <c r="C295">
        <v>2394179</v>
      </c>
      <c r="D295">
        <v>1</v>
      </c>
      <c r="E295" t="s">
        <v>64</v>
      </c>
      <c r="F295" t="s">
        <v>66</v>
      </c>
      <c r="G295">
        <v>2181</v>
      </c>
      <c r="H295">
        <v>2496</v>
      </c>
      <c r="I295">
        <v>86</v>
      </c>
      <c r="J295">
        <v>98</v>
      </c>
      <c r="K295">
        <v>299</v>
      </c>
      <c r="L295">
        <v>1</v>
      </c>
      <c r="M295" t="s">
        <v>51</v>
      </c>
      <c r="N295" t="s">
        <v>52</v>
      </c>
      <c r="O295" s="11">
        <f>Interpane[[#This Row],[weight (kg)]]*2.20462262</f>
        <v>659.18216337999991</v>
      </c>
    </row>
    <row r="296" spans="1:15" x14ac:dyDescent="0.25">
      <c r="A296" s="13">
        <v>6</v>
      </c>
      <c r="B296">
        <v>300521808</v>
      </c>
      <c r="C296">
        <v>2394179</v>
      </c>
      <c r="D296">
        <v>1</v>
      </c>
      <c r="E296" t="s">
        <v>64</v>
      </c>
      <c r="F296" t="s">
        <v>66</v>
      </c>
      <c r="G296">
        <v>2181</v>
      </c>
      <c r="H296">
        <v>2496</v>
      </c>
      <c r="I296">
        <v>86</v>
      </c>
      <c r="J296">
        <v>98</v>
      </c>
      <c r="K296">
        <v>299</v>
      </c>
      <c r="L296">
        <v>1</v>
      </c>
      <c r="M296" t="s">
        <v>51</v>
      </c>
      <c r="N296" t="s">
        <v>52</v>
      </c>
      <c r="O296" s="11">
        <f>Interpane[[#This Row],[weight (kg)]]*2.20462262</f>
        <v>659.18216337999991</v>
      </c>
    </row>
    <row r="297" spans="1:15" x14ac:dyDescent="0.25">
      <c r="A297" s="13">
        <v>6</v>
      </c>
      <c r="B297">
        <v>300521808</v>
      </c>
      <c r="C297">
        <v>2394179</v>
      </c>
      <c r="D297">
        <v>1</v>
      </c>
      <c r="E297" t="s">
        <v>64</v>
      </c>
      <c r="F297" t="s">
        <v>66</v>
      </c>
      <c r="G297">
        <v>2181</v>
      </c>
      <c r="H297">
        <v>2496</v>
      </c>
      <c r="I297">
        <v>86</v>
      </c>
      <c r="J297">
        <v>98</v>
      </c>
      <c r="K297">
        <v>299</v>
      </c>
      <c r="L297">
        <v>1</v>
      </c>
      <c r="M297" t="s">
        <v>51</v>
      </c>
      <c r="N297" t="s">
        <v>52</v>
      </c>
      <c r="O297" s="11">
        <f>Interpane[[#This Row],[weight (kg)]]*2.20462262</f>
        <v>659.18216337999991</v>
      </c>
    </row>
    <row r="298" spans="1:15" x14ac:dyDescent="0.25">
      <c r="A298" s="13">
        <v>6</v>
      </c>
      <c r="B298">
        <v>300521808</v>
      </c>
      <c r="C298">
        <v>2394179</v>
      </c>
      <c r="D298">
        <v>1</v>
      </c>
      <c r="E298" t="s">
        <v>64</v>
      </c>
      <c r="F298" t="s">
        <v>66</v>
      </c>
      <c r="G298">
        <v>2181</v>
      </c>
      <c r="H298">
        <v>2496</v>
      </c>
      <c r="I298">
        <v>86</v>
      </c>
      <c r="J298">
        <v>98</v>
      </c>
      <c r="K298">
        <v>299</v>
      </c>
      <c r="L298">
        <v>1</v>
      </c>
      <c r="M298" t="s">
        <v>51</v>
      </c>
      <c r="N298" t="s">
        <v>52</v>
      </c>
      <c r="O298" s="11">
        <f>Interpane[[#This Row],[weight (kg)]]*2.20462262</f>
        <v>659.18216337999991</v>
      </c>
    </row>
    <row r="299" spans="1:15" x14ac:dyDescent="0.25">
      <c r="A299" s="13">
        <v>6</v>
      </c>
      <c r="B299">
        <v>300521808</v>
      </c>
      <c r="C299">
        <v>2394179</v>
      </c>
      <c r="D299">
        <v>1</v>
      </c>
      <c r="E299" t="s">
        <v>64</v>
      </c>
      <c r="F299" t="s">
        <v>66</v>
      </c>
      <c r="G299">
        <v>2181</v>
      </c>
      <c r="H299">
        <v>2496</v>
      </c>
      <c r="I299">
        <v>86</v>
      </c>
      <c r="J299">
        <v>98</v>
      </c>
      <c r="K299">
        <v>299</v>
      </c>
      <c r="L299">
        <v>1</v>
      </c>
      <c r="M299" t="s">
        <v>51</v>
      </c>
      <c r="N299" t="s">
        <v>52</v>
      </c>
      <c r="O299" s="11">
        <f>Interpane[[#This Row],[weight (kg)]]*2.20462262</f>
        <v>659.18216337999991</v>
      </c>
    </row>
    <row r="300" spans="1:15" x14ac:dyDescent="0.25">
      <c r="A300" s="13">
        <v>7</v>
      </c>
      <c r="B300">
        <v>300520984</v>
      </c>
      <c r="C300">
        <v>2394727</v>
      </c>
      <c r="D300">
        <v>1</v>
      </c>
      <c r="E300" t="s">
        <v>140</v>
      </c>
      <c r="F300" t="s">
        <v>63</v>
      </c>
      <c r="G300">
        <v>2551</v>
      </c>
      <c r="H300">
        <v>2248</v>
      </c>
      <c r="I300">
        <v>100</v>
      </c>
      <c r="J300">
        <v>89</v>
      </c>
      <c r="K300">
        <v>315</v>
      </c>
      <c r="L300">
        <v>1</v>
      </c>
      <c r="M300" t="s">
        <v>141</v>
      </c>
      <c r="N300" t="s">
        <v>14</v>
      </c>
      <c r="O300" s="11">
        <f>Interpane[[#This Row],[weight (kg)]]*2.20462262</f>
        <v>694.45612529999994</v>
      </c>
    </row>
    <row r="301" spans="1:15" x14ac:dyDescent="0.25">
      <c r="A301" s="13">
        <v>7</v>
      </c>
      <c r="B301">
        <v>300520984</v>
      </c>
      <c r="C301">
        <v>2394730</v>
      </c>
      <c r="D301">
        <v>1</v>
      </c>
      <c r="E301" t="s">
        <v>82</v>
      </c>
      <c r="F301" t="s">
        <v>142</v>
      </c>
      <c r="G301">
        <v>2696</v>
      </c>
      <c r="H301">
        <v>2496</v>
      </c>
      <c r="I301">
        <v>106</v>
      </c>
      <c r="J301">
        <v>98</v>
      </c>
      <c r="K301">
        <v>370</v>
      </c>
      <c r="L301">
        <v>1</v>
      </c>
      <c r="M301" t="s">
        <v>141</v>
      </c>
      <c r="N301" t="s">
        <v>14</v>
      </c>
      <c r="O301" s="11">
        <f>Interpane[[#This Row],[weight (kg)]]*2.20462262</f>
        <v>815.71036939999999</v>
      </c>
    </row>
    <row r="302" spans="1:15" x14ac:dyDescent="0.25">
      <c r="A302" s="13">
        <v>7</v>
      </c>
      <c r="B302">
        <v>300520984</v>
      </c>
      <c r="C302">
        <v>2394730</v>
      </c>
      <c r="D302">
        <v>2</v>
      </c>
      <c r="E302" t="s">
        <v>143</v>
      </c>
      <c r="F302" t="s">
        <v>142</v>
      </c>
      <c r="G302">
        <v>2551</v>
      </c>
      <c r="H302">
        <v>2496</v>
      </c>
      <c r="I302">
        <v>100</v>
      </c>
      <c r="J302">
        <v>98</v>
      </c>
      <c r="K302">
        <v>350</v>
      </c>
      <c r="L302">
        <v>1</v>
      </c>
      <c r="M302" t="s">
        <v>141</v>
      </c>
      <c r="N302" t="s">
        <v>14</v>
      </c>
      <c r="O302" s="11">
        <f>Interpane[[#This Row],[weight (kg)]]*2.20462262</f>
        <v>771.61791699999992</v>
      </c>
    </row>
    <row r="303" spans="1:15" x14ac:dyDescent="0.25">
      <c r="A303" s="13">
        <v>7</v>
      </c>
      <c r="B303">
        <v>300520984</v>
      </c>
      <c r="C303">
        <v>2394727</v>
      </c>
      <c r="D303">
        <v>3</v>
      </c>
      <c r="E303" t="s">
        <v>62</v>
      </c>
      <c r="F303" t="s">
        <v>63</v>
      </c>
      <c r="G303">
        <v>2551</v>
      </c>
      <c r="H303">
        <v>2496</v>
      </c>
      <c r="I303">
        <v>100</v>
      </c>
      <c r="J303">
        <v>98</v>
      </c>
      <c r="K303">
        <v>350</v>
      </c>
      <c r="L303">
        <v>1</v>
      </c>
      <c r="M303" t="s">
        <v>141</v>
      </c>
      <c r="N303" t="s">
        <v>14</v>
      </c>
      <c r="O303" s="11">
        <f>Interpane[[#This Row],[weight (kg)]]*2.20462262</f>
        <v>771.61791699999992</v>
      </c>
    </row>
    <row r="304" spans="1:15" x14ac:dyDescent="0.25">
      <c r="A304" s="13">
        <v>7</v>
      </c>
      <c r="B304">
        <v>300520984</v>
      </c>
      <c r="C304">
        <v>2394734</v>
      </c>
      <c r="D304">
        <v>4</v>
      </c>
      <c r="E304" t="s">
        <v>76</v>
      </c>
      <c r="F304" t="s">
        <v>65</v>
      </c>
      <c r="G304">
        <v>2651</v>
      </c>
      <c r="H304">
        <v>2496</v>
      </c>
      <c r="I304">
        <v>104</v>
      </c>
      <c r="J304">
        <v>98</v>
      </c>
      <c r="K304">
        <v>364</v>
      </c>
      <c r="L304">
        <v>1</v>
      </c>
      <c r="M304" t="s">
        <v>141</v>
      </c>
      <c r="N304" t="s">
        <v>14</v>
      </c>
      <c r="O304" s="11">
        <f>Interpane[[#This Row],[weight (kg)]]*2.20462262</f>
        <v>802.48263367999994</v>
      </c>
    </row>
    <row r="305" spans="1:15" x14ac:dyDescent="0.25">
      <c r="A305" s="13">
        <v>7</v>
      </c>
      <c r="B305">
        <v>300522034</v>
      </c>
      <c r="C305">
        <v>2394728</v>
      </c>
      <c r="D305">
        <v>11</v>
      </c>
      <c r="E305" t="s">
        <v>49</v>
      </c>
      <c r="F305" t="s">
        <v>61</v>
      </c>
      <c r="G305">
        <v>2181</v>
      </c>
      <c r="H305">
        <v>2496</v>
      </c>
      <c r="I305">
        <v>86</v>
      </c>
      <c r="J305">
        <v>98</v>
      </c>
      <c r="K305">
        <v>299</v>
      </c>
      <c r="L305">
        <v>1</v>
      </c>
      <c r="M305" t="s">
        <v>144</v>
      </c>
      <c r="N305" t="s">
        <v>52</v>
      </c>
      <c r="O305" s="11">
        <f>Interpane[[#This Row],[weight (kg)]]*2.20462262</f>
        <v>659.18216337999991</v>
      </c>
    </row>
    <row r="306" spans="1:15" x14ac:dyDescent="0.25">
      <c r="A306" s="13">
        <v>7</v>
      </c>
      <c r="B306">
        <v>300522034</v>
      </c>
      <c r="C306">
        <v>2394734</v>
      </c>
      <c r="D306">
        <v>1</v>
      </c>
      <c r="E306" t="s">
        <v>64</v>
      </c>
      <c r="F306" t="s">
        <v>65</v>
      </c>
      <c r="G306">
        <v>2181</v>
      </c>
      <c r="H306">
        <v>2496</v>
      </c>
      <c r="I306">
        <v>86</v>
      </c>
      <c r="J306">
        <v>98</v>
      </c>
      <c r="K306">
        <v>299</v>
      </c>
      <c r="L306">
        <v>1</v>
      </c>
      <c r="M306" t="s">
        <v>144</v>
      </c>
      <c r="N306" t="s">
        <v>52</v>
      </c>
      <c r="O306" s="11">
        <f>Interpane[[#This Row],[weight (kg)]]*2.20462262</f>
        <v>659.18216337999991</v>
      </c>
    </row>
    <row r="307" spans="1:15" x14ac:dyDescent="0.25">
      <c r="A307" s="13">
        <v>7</v>
      </c>
      <c r="B307">
        <v>300522034</v>
      </c>
      <c r="C307">
        <v>2394734</v>
      </c>
      <c r="D307">
        <v>1</v>
      </c>
      <c r="E307" t="s">
        <v>64</v>
      </c>
      <c r="F307" t="s">
        <v>65</v>
      </c>
      <c r="G307">
        <v>2181</v>
      </c>
      <c r="H307">
        <v>2496</v>
      </c>
      <c r="I307">
        <v>86</v>
      </c>
      <c r="J307">
        <v>98</v>
      </c>
      <c r="K307">
        <v>299</v>
      </c>
      <c r="L307">
        <v>1</v>
      </c>
      <c r="M307" t="s">
        <v>144</v>
      </c>
      <c r="N307" t="s">
        <v>52</v>
      </c>
      <c r="O307" s="11">
        <f>Interpane[[#This Row],[weight (kg)]]*2.20462262</f>
        <v>659.18216337999991</v>
      </c>
    </row>
    <row r="308" spans="1:15" x14ac:dyDescent="0.25">
      <c r="A308" s="13">
        <v>7</v>
      </c>
      <c r="B308">
        <v>300522034</v>
      </c>
      <c r="C308">
        <v>2394734</v>
      </c>
      <c r="D308">
        <v>1</v>
      </c>
      <c r="E308" t="s">
        <v>64</v>
      </c>
      <c r="F308" t="s">
        <v>65</v>
      </c>
      <c r="G308">
        <v>2181</v>
      </c>
      <c r="H308">
        <v>2496</v>
      </c>
      <c r="I308">
        <v>86</v>
      </c>
      <c r="J308">
        <v>98</v>
      </c>
      <c r="K308">
        <v>299</v>
      </c>
      <c r="L308">
        <v>1</v>
      </c>
      <c r="M308" t="s">
        <v>144</v>
      </c>
      <c r="N308" t="s">
        <v>52</v>
      </c>
      <c r="O308" s="11">
        <f>Interpane[[#This Row],[weight (kg)]]*2.20462262</f>
        <v>659.18216337999991</v>
      </c>
    </row>
    <row r="309" spans="1:15" x14ac:dyDescent="0.25">
      <c r="A309" s="13">
        <v>7</v>
      </c>
      <c r="B309">
        <v>300522034</v>
      </c>
      <c r="C309">
        <v>2394734</v>
      </c>
      <c r="D309">
        <v>1</v>
      </c>
      <c r="E309" t="s">
        <v>64</v>
      </c>
      <c r="F309" t="s">
        <v>65</v>
      </c>
      <c r="G309">
        <v>2181</v>
      </c>
      <c r="H309">
        <v>2496</v>
      </c>
      <c r="I309">
        <v>86</v>
      </c>
      <c r="J309">
        <v>98</v>
      </c>
      <c r="K309">
        <v>299</v>
      </c>
      <c r="L309">
        <v>1</v>
      </c>
      <c r="M309" t="s">
        <v>144</v>
      </c>
      <c r="N309" t="s">
        <v>52</v>
      </c>
      <c r="O309" s="11">
        <f>Interpane[[#This Row],[weight (kg)]]*2.20462262</f>
        <v>659.18216337999991</v>
      </c>
    </row>
    <row r="310" spans="1:15" x14ac:dyDescent="0.25">
      <c r="A310" s="13">
        <v>7</v>
      </c>
      <c r="B310">
        <v>300522034</v>
      </c>
      <c r="C310">
        <v>2394734</v>
      </c>
      <c r="D310">
        <v>1</v>
      </c>
      <c r="E310" t="s">
        <v>64</v>
      </c>
      <c r="F310" t="s">
        <v>65</v>
      </c>
      <c r="G310">
        <v>2181</v>
      </c>
      <c r="H310">
        <v>2496</v>
      </c>
      <c r="I310">
        <v>86</v>
      </c>
      <c r="J310">
        <v>98</v>
      </c>
      <c r="K310">
        <v>299</v>
      </c>
      <c r="L310">
        <v>1</v>
      </c>
      <c r="M310" t="s">
        <v>144</v>
      </c>
      <c r="N310" t="s">
        <v>52</v>
      </c>
      <c r="O310" s="11">
        <f>Interpane[[#This Row],[weight (kg)]]*2.20462262</f>
        <v>659.18216337999991</v>
      </c>
    </row>
    <row r="311" spans="1:15" x14ac:dyDescent="0.25">
      <c r="A311" s="13">
        <v>7</v>
      </c>
      <c r="B311">
        <v>300522034</v>
      </c>
      <c r="C311">
        <v>2394734</v>
      </c>
      <c r="D311">
        <v>1</v>
      </c>
      <c r="E311" t="s">
        <v>64</v>
      </c>
      <c r="F311" t="s">
        <v>65</v>
      </c>
      <c r="G311">
        <v>2181</v>
      </c>
      <c r="H311">
        <v>2496</v>
      </c>
      <c r="I311">
        <v>86</v>
      </c>
      <c r="J311">
        <v>98</v>
      </c>
      <c r="K311">
        <v>299</v>
      </c>
      <c r="L311">
        <v>1</v>
      </c>
      <c r="M311" t="s">
        <v>144</v>
      </c>
      <c r="N311" t="s">
        <v>52</v>
      </c>
      <c r="O311" s="11">
        <f>Interpane[[#This Row],[weight (kg)]]*2.20462262</f>
        <v>659.18216337999991</v>
      </c>
    </row>
    <row r="312" spans="1:15" x14ac:dyDescent="0.25">
      <c r="A312" s="13">
        <v>7</v>
      </c>
      <c r="B312">
        <v>300521971</v>
      </c>
      <c r="C312">
        <v>2394177</v>
      </c>
      <c r="D312">
        <v>1</v>
      </c>
      <c r="E312" t="s">
        <v>125</v>
      </c>
      <c r="F312" t="s">
        <v>126</v>
      </c>
      <c r="G312">
        <v>2892</v>
      </c>
      <c r="H312">
        <v>2496</v>
      </c>
      <c r="I312">
        <v>114</v>
      </c>
      <c r="J312">
        <v>98</v>
      </c>
      <c r="K312">
        <v>397</v>
      </c>
      <c r="L312">
        <v>1</v>
      </c>
      <c r="M312" t="s">
        <v>145</v>
      </c>
      <c r="N312" t="s">
        <v>56</v>
      </c>
      <c r="O312" s="11">
        <f>Interpane[[#This Row],[weight (kg)]]*2.20462262</f>
        <v>875.2351801399999</v>
      </c>
    </row>
    <row r="313" spans="1:15" x14ac:dyDescent="0.25">
      <c r="A313" s="13">
        <v>7</v>
      </c>
      <c r="B313">
        <v>300521971</v>
      </c>
      <c r="C313">
        <v>2394177</v>
      </c>
      <c r="D313">
        <v>1</v>
      </c>
      <c r="E313" t="s">
        <v>125</v>
      </c>
      <c r="F313" t="s">
        <v>126</v>
      </c>
      <c r="G313">
        <v>2892</v>
      </c>
      <c r="H313">
        <v>2496</v>
      </c>
      <c r="I313">
        <v>114</v>
      </c>
      <c r="J313">
        <v>98</v>
      </c>
      <c r="K313">
        <v>397</v>
      </c>
      <c r="L313">
        <v>1</v>
      </c>
      <c r="M313" t="s">
        <v>145</v>
      </c>
      <c r="N313" t="s">
        <v>56</v>
      </c>
      <c r="O313" s="11">
        <f>Interpane[[#This Row],[weight (kg)]]*2.20462262</f>
        <v>875.2351801399999</v>
      </c>
    </row>
    <row r="314" spans="1:15" x14ac:dyDescent="0.25">
      <c r="A314" s="13">
        <v>7</v>
      </c>
      <c r="B314">
        <v>300521971</v>
      </c>
      <c r="C314">
        <v>2394739</v>
      </c>
      <c r="D314">
        <v>1</v>
      </c>
      <c r="E314" t="s">
        <v>57</v>
      </c>
      <c r="F314" t="s">
        <v>146</v>
      </c>
      <c r="G314">
        <v>2892</v>
      </c>
      <c r="H314">
        <v>2496</v>
      </c>
      <c r="I314">
        <v>114</v>
      </c>
      <c r="J314">
        <v>98</v>
      </c>
      <c r="K314">
        <v>397</v>
      </c>
      <c r="L314">
        <v>1</v>
      </c>
      <c r="M314" t="s">
        <v>145</v>
      </c>
      <c r="N314" t="s">
        <v>56</v>
      </c>
      <c r="O314" s="11">
        <f>Interpane[[#This Row],[weight (kg)]]*2.20462262</f>
        <v>875.2351801399999</v>
      </c>
    </row>
    <row r="315" spans="1:15" x14ac:dyDescent="0.25">
      <c r="A315" s="13">
        <v>7</v>
      </c>
      <c r="B315">
        <v>300521971</v>
      </c>
      <c r="C315">
        <v>2394739</v>
      </c>
      <c r="D315">
        <v>1</v>
      </c>
      <c r="E315" t="s">
        <v>57</v>
      </c>
      <c r="F315" t="s">
        <v>146</v>
      </c>
      <c r="G315">
        <v>2892</v>
      </c>
      <c r="H315">
        <v>2496</v>
      </c>
      <c r="I315">
        <v>114</v>
      </c>
      <c r="J315">
        <v>98</v>
      </c>
      <c r="K315">
        <v>397</v>
      </c>
      <c r="L315">
        <v>1</v>
      </c>
      <c r="M315" t="s">
        <v>145</v>
      </c>
      <c r="N315" t="s">
        <v>56</v>
      </c>
      <c r="O315" s="11">
        <f>Interpane[[#This Row],[weight (kg)]]*2.20462262</f>
        <v>875.2351801399999</v>
      </c>
    </row>
    <row r="316" spans="1:15" x14ac:dyDescent="0.25">
      <c r="A316" s="13">
        <v>7</v>
      </c>
      <c r="B316">
        <v>300521971</v>
      </c>
      <c r="C316">
        <v>2394739</v>
      </c>
      <c r="D316">
        <v>1</v>
      </c>
      <c r="E316" t="s">
        <v>57</v>
      </c>
      <c r="F316" t="s">
        <v>146</v>
      </c>
      <c r="G316">
        <v>2892</v>
      </c>
      <c r="H316">
        <v>2496</v>
      </c>
      <c r="I316">
        <v>114</v>
      </c>
      <c r="J316">
        <v>98</v>
      </c>
      <c r="K316">
        <v>397</v>
      </c>
      <c r="L316">
        <v>1</v>
      </c>
      <c r="M316" t="s">
        <v>145</v>
      </c>
      <c r="N316" t="s">
        <v>56</v>
      </c>
      <c r="O316" s="11">
        <f>Interpane[[#This Row],[weight (kg)]]*2.20462262</f>
        <v>875.2351801399999</v>
      </c>
    </row>
    <row r="317" spans="1:15" x14ac:dyDescent="0.25">
      <c r="A317" s="13">
        <v>7</v>
      </c>
      <c r="B317">
        <v>300522174</v>
      </c>
      <c r="C317">
        <v>2394179</v>
      </c>
      <c r="D317">
        <v>1</v>
      </c>
      <c r="E317" t="s">
        <v>64</v>
      </c>
      <c r="F317" t="s">
        <v>66</v>
      </c>
      <c r="G317">
        <v>2181</v>
      </c>
      <c r="H317">
        <v>2496</v>
      </c>
      <c r="I317">
        <v>86</v>
      </c>
      <c r="J317">
        <v>98</v>
      </c>
      <c r="K317">
        <v>299</v>
      </c>
      <c r="L317">
        <v>1</v>
      </c>
      <c r="M317" t="s">
        <v>51</v>
      </c>
      <c r="N317" t="s">
        <v>52</v>
      </c>
      <c r="O317" s="11">
        <f>Interpane[[#This Row],[weight (kg)]]*2.20462262</f>
        <v>659.18216337999991</v>
      </c>
    </row>
    <row r="318" spans="1:15" x14ac:dyDescent="0.25">
      <c r="A318" s="13">
        <v>7</v>
      </c>
      <c r="B318">
        <v>300522174</v>
      </c>
      <c r="C318">
        <v>2394179</v>
      </c>
      <c r="D318">
        <v>1</v>
      </c>
      <c r="E318" t="s">
        <v>64</v>
      </c>
      <c r="F318" t="s">
        <v>66</v>
      </c>
      <c r="G318">
        <v>2181</v>
      </c>
      <c r="H318">
        <v>2496</v>
      </c>
      <c r="I318">
        <v>86</v>
      </c>
      <c r="J318">
        <v>98</v>
      </c>
      <c r="K318">
        <v>299</v>
      </c>
      <c r="L318">
        <v>1</v>
      </c>
      <c r="M318" t="s">
        <v>51</v>
      </c>
      <c r="N318" t="s">
        <v>52</v>
      </c>
      <c r="O318" s="11">
        <f>Interpane[[#This Row],[weight (kg)]]*2.20462262</f>
        <v>659.18216337999991</v>
      </c>
    </row>
    <row r="319" spans="1:15" x14ac:dyDescent="0.25">
      <c r="A319" s="13">
        <v>7</v>
      </c>
      <c r="B319">
        <v>300522174</v>
      </c>
      <c r="C319">
        <v>2394179</v>
      </c>
      <c r="D319">
        <v>1</v>
      </c>
      <c r="E319" t="s">
        <v>64</v>
      </c>
      <c r="F319" t="s">
        <v>66</v>
      </c>
      <c r="G319">
        <v>2181</v>
      </c>
      <c r="H319">
        <v>2496</v>
      </c>
      <c r="I319">
        <v>86</v>
      </c>
      <c r="J319">
        <v>98</v>
      </c>
      <c r="K319">
        <v>299</v>
      </c>
      <c r="L319">
        <v>1</v>
      </c>
      <c r="M319" t="s">
        <v>51</v>
      </c>
      <c r="N319" t="s">
        <v>52</v>
      </c>
      <c r="O319" s="11">
        <f>Interpane[[#This Row],[weight (kg)]]*2.20462262</f>
        <v>659.18216337999991</v>
      </c>
    </row>
    <row r="320" spans="1:15" x14ac:dyDescent="0.25">
      <c r="A320" s="13">
        <v>7</v>
      </c>
      <c r="B320">
        <v>300522174</v>
      </c>
      <c r="C320">
        <v>2394179</v>
      </c>
      <c r="D320">
        <v>1</v>
      </c>
      <c r="E320" t="s">
        <v>64</v>
      </c>
      <c r="F320" t="s">
        <v>66</v>
      </c>
      <c r="G320">
        <v>2181</v>
      </c>
      <c r="H320">
        <v>2496</v>
      </c>
      <c r="I320">
        <v>86</v>
      </c>
      <c r="J320">
        <v>98</v>
      </c>
      <c r="K320">
        <v>299</v>
      </c>
      <c r="L320">
        <v>1</v>
      </c>
      <c r="M320" t="s">
        <v>51</v>
      </c>
      <c r="N320" t="s">
        <v>52</v>
      </c>
      <c r="O320" s="11">
        <f>Interpane[[#This Row],[weight (kg)]]*2.20462262</f>
        <v>659.18216337999991</v>
      </c>
    </row>
    <row r="321" spans="1:15" x14ac:dyDescent="0.25">
      <c r="A321" s="13">
        <v>7</v>
      </c>
      <c r="B321">
        <v>300522174</v>
      </c>
      <c r="C321">
        <v>2394179</v>
      </c>
      <c r="D321">
        <v>1</v>
      </c>
      <c r="E321" t="s">
        <v>64</v>
      </c>
      <c r="F321" t="s">
        <v>66</v>
      </c>
      <c r="G321">
        <v>2181</v>
      </c>
      <c r="H321">
        <v>2496</v>
      </c>
      <c r="I321">
        <v>86</v>
      </c>
      <c r="J321">
        <v>98</v>
      </c>
      <c r="K321">
        <v>299</v>
      </c>
      <c r="L321">
        <v>1</v>
      </c>
      <c r="M321" t="s">
        <v>51</v>
      </c>
      <c r="N321" t="s">
        <v>52</v>
      </c>
      <c r="O321" s="11">
        <f>Interpane[[#This Row],[weight (kg)]]*2.20462262</f>
        <v>659.18216337999991</v>
      </c>
    </row>
    <row r="322" spans="1:15" x14ac:dyDescent="0.25">
      <c r="A322" s="13">
        <v>7</v>
      </c>
      <c r="B322">
        <v>300522174</v>
      </c>
      <c r="C322">
        <v>2394179</v>
      </c>
      <c r="D322">
        <v>1</v>
      </c>
      <c r="E322" t="s">
        <v>64</v>
      </c>
      <c r="F322" t="s">
        <v>66</v>
      </c>
      <c r="G322">
        <v>2181</v>
      </c>
      <c r="H322">
        <v>2496</v>
      </c>
      <c r="I322">
        <v>86</v>
      </c>
      <c r="J322">
        <v>98</v>
      </c>
      <c r="K322">
        <v>299</v>
      </c>
      <c r="L322">
        <v>1</v>
      </c>
      <c r="M322" t="s">
        <v>51</v>
      </c>
      <c r="N322" t="s">
        <v>52</v>
      </c>
      <c r="O322" s="11">
        <f>Interpane[[#This Row],[weight (kg)]]*2.20462262</f>
        <v>659.18216337999991</v>
      </c>
    </row>
    <row r="323" spans="1:15" x14ac:dyDescent="0.25">
      <c r="A323" s="13">
        <v>7</v>
      </c>
      <c r="B323">
        <v>300522174</v>
      </c>
      <c r="C323">
        <v>2394179</v>
      </c>
      <c r="D323">
        <v>1</v>
      </c>
      <c r="E323" t="s">
        <v>64</v>
      </c>
      <c r="F323" t="s">
        <v>66</v>
      </c>
      <c r="G323">
        <v>2181</v>
      </c>
      <c r="H323">
        <v>2496</v>
      </c>
      <c r="I323">
        <v>86</v>
      </c>
      <c r="J323">
        <v>98</v>
      </c>
      <c r="K323">
        <v>299</v>
      </c>
      <c r="L323">
        <v>1</v>
      </c>
      <c r="M323" t="s">
        <v>51</v>
      </c>
      <c r="N323" t="s">
        <v>52</v>
      </c>
      <c r="O323" s="11">
        <f>Interpane[[#This Row],[weight (kg)]]*2.20462262</f>
        <v>659.18216337999991</v>
      </c>
    </row>
    <row r="324" spans="1:15" x14ac:dyDescent="0.25">
      <c r="A324" s="13">
        <v>7</v>
      </c>
      <c r="B324">
        <v>300522203</v>
      </c>
      <c r="C324">
        <v>2394179</v>
      </c>
      <c r="D324">
        <v>1</v>
      </c>
      <c r="E324" t="s">
        <v>64</v>
      </c>
      <c r="F324" t="s">
        <v>66</v>
      </c>
      <c r="G324">
        <v>2181</v>
      </c>
      <c r="H324">
        <v>2496</v>
      </c>
      <c r="I324">
        <v>86</v>
      </c>
      <c r="J324">
        <v>98</v>
      </c>
      <c r="K324">
        <v>299</v>
      </c>
      <c r="L324">
        <v>1</v>
      </c>
      <c r="M324" t="s">
        <v>51</v>
      </c>
      <c r="N324" t="s">
        <v>52</v>
      </c>
      <c r="O324" s="11">
        <f>Interpane[[#This Row],[weight (kg)]]*2.20462262</f>
        <v>659.18216337999991</v>
      </c>
    </row>
    <row r="325" spans="1:15" x14ac:dyDescent="0.25">
      <c r="A325" s="13">
        <v>7</v>
      </c>
      <c r="B325">
        <v>300522203</v>
      </c>
      <c r="C325">
        <v>2394179</v>
      </c>
      <c r="D325">
        <v>1</v>
      </c>
      <c r="E325" t="s">
        <v>64</v>
      </c>
      <c r="F325" t="s">
        <v>66</v>
      </c>
      <c r="G325">
        <v>2181</v>
      </c>
      <c r="H325">
        <v>2496</v>
      </c>
      <c r="I325">
        <v>86</v>
      </c>
      <c r="J325">
        <v>98</v>
      </c>
      <c r="K325">
        <v>299</v>
      </c>
      <c r="L325">
        <v>1</v>
      </c>
      <c r="M325" t="s">
        <v>51</v>
      </c>
      <c r="N325" t="s">
        <v>52</v>
      </c>
      <c r="O325" s="11">
        <f>Interpane[[#This Row],[weight (kg)]]*2.20462262</f>
        <v>659.18216337999991</v>
      </c>
    </row>
    <row r="326" spans="1:15" x14ac:dyDescent="0.25">
      <c r="A326" s="13">
        <v>7</v>
      </c>
      <c r="B326">
        <v>300522203</v>
      </c>
      <c r="C326">
        <v>2394179</v>
      </c>
      <c r="D326">
        <v>1</v>
      </c>
      <c r="E326" t="s">
        <v>64</v>
      </c>
      <c r="F326" t="s">
        <v>66</v>
      </c>
      <c r="G326">
        <v>2181</v>
      </c>
      <c r="H326">
        <v>2496</v>
      </c>
      <c r="I326">
        <v>86</v>
      </c>
      <c r="J326">
        <v>98</v>
      </c>
      <c r="K326">
        <v>299</v>
      </c>
      <c r="L326">
        <v>1</v>
      </c>
      <c r="M326" t="s">
        <v>51</v>
      </c>
      <c r="N326" t="s">
        <v>52</v>
      </c>
      <c r="O326" s="11">
        <f>Interpane[[#This Row],[weight (kg)]]*2.20462262</f>
        <v>659.18216337999991</v>
      </c>
    </row>
    <row r="327" spans="1:15" x14ac:dyDescent="0.25">
      <c r="A327" s="13">
        <v>7</v>
      </c>
      <c r="B327">
        <v>300522203</v>
      </c>
      <c r="C327">
        <v>2394179</v>
      </c>
      <c r="D327">
        <v>1</v>
      </c>
      <c r="E327" t="s">
        <v>64</v>
      </c>
      <c r="F327" t="s">
        <v>66</v>
      </c>
      <c r="G327">
        <v>2181</v>
      </c>
      <c r="H327">
        <v>2496</v>
      </c>
      <c r="I327">
        <v>86</v>
      </c>
      <c r="J327">
        <v>98</v>
      </c>
      <c r="K327">
        <v>299</v>
      </c>
      <c r="L327">
        <v>1</v>
      </c>
      <c r="M327" t="s">
        <v>51</v>
      </c>
      <c r="N327" t="s">
        <v>52</v>
      </c>
      <c r="O327" s="11">
        <f>Interpane[[#This Row],[weight (kg)]]*2.20462262</f>
        <v>659.18216337999991</v>
      </c>
    </row>
    <row r="328" spans="1:15" x14ac:dyDescent="0.25">
      <c r="A328" s="13">
        <v>7</v>
      </c>
      <c r="B328">
        <v>300522203</v>
      </c>
      <c r="C328">
        <v>2394179</v>
      </c>
      <c r="D328">
        <v>1</v>
      </c>
      <c r="E328" t="s">
        <v>64</v>
      </c>
      <c r="F328" t="s">
        <v>66</v>
      </c>
      <c r="G328">
        <v>2181</v>
      </c>
      <c r="H328">
        <v>2496</v>
      </c>
      <c r="I328">
        <v>86</v>
      </c>
      <c r="J328">
        <v>98</v>
      </c>
      <c r="K328">
        <v>299</v>
      </c>
      <c r="L328">
        <v>1</v>
      </c>
      <c r="M328" t="s">
        <v>51</v>
      </c>
      <c r="N328" t="s">
        <v>52</v>
      </c>
      <c r="O328" s="11">
        <f>Interpane[[#This Row],[weight (kg)]]*2.20462262</f>
        <v>659.18216337999991</v>
      </c>
    </row>
    <row r="329" spans="1:15" x14ac:dyDescent="0.25">
      <c r="A329" s="13">
        <v>7</v>
      </c>
      <c r="B329">
        <v>300522203</v>
      </c>
      <c r="C329">
        <v>2394179</v>
      </c>
      <c r="D329">
        <v>1</v>
      </c>
      <c r="E329" t="s">
        <v>64</v>
      </c>
      <c r="F329" t="s">
        <v>66</v>
      </c>
      <c r="G329">
        <v>2181</v>
      </c>
      <c r="H329">
        <v>2496</v>
      </c>
      <c r="I329">
        <v>86</v>
      </c>
      <c r="J329">
        <v>98</v>
      </c>
      <c r="K329">
        <v>299</v>
      </c>
      <c r="L329">
        <v>1</v>
      </c>
      <c r="M329" t="s">
        <v>51</v>
      </c>
      <c r="N329" t="s">
        <v>52</v>
      </c>
      <c r="O329" s="11">
        <f>Interpane[[#This Row],[weight (kg)]]*2.20462262</f>
        <v>659.18216337999991</v>
      </c>
    </row>
    <row r="330" spans="1:15" x14ac:dyDescent="0.25">
      <c r="A330" s="13">
        <v>7</v>
      </c>
      <c r="B330">
        <v>300522203</v>
      </c>
      <c r="C330">
        <v>2394179</v>
      </c>
      <c r="D330">
        <v>1</v>
      </c>
      <c r="E330" t="s">
        <v>64</v>
      </c>
      <c r="F330" t="s">
        <v>66</v>
      </c>
      <c r="G330">
        <v>2181</v>
      </c>
      <c r="H330">
        <v>2496</v>
      </c>
      <c r="I330">
        <v>86</v>
      </c>
      <c r="J330">
        <v>98</v>
      </c>
      <c r="K330">
        <v>299</v>
      </c>
      <c r="L330">
        <v>1</v>
      </c>
      <c r="M330" t="s">
        <v>51</v>
      </c>
      <c r="N330" t="s">
        <v>52</v>
      </c>
      <c r="O330" s="11">
        <f>Interpane[[#This Row],[weight (kg)]]*2.20462262</f>
        <v>659.18216337999991</v>
      </c>
    </row>
    <row r="331" spans="1:15" x14ac:dyDescent="0.25">
      <c r="A331" s="13">
        <v>7</v>
      </c>
      <c r="B331">
        <v>300522228</v>
      </c>
      <c r="C331">
        <v>2394179</v>
      </c>
      <c r="D331">
        <v>1</v>
      </c>
      <c r="E331" t="s">
        <v>64</v>
      </c>
      <c r="F331" t="s">
        <v>66</v>
      </c>
      <c r="G331">
        <v>2181</v>
      </c>
      <c r="H331">
        <v>2496</v>
      </c>
      <c r="I331">
        <v>86</v>
      </c>
      <c r="J331">
        <v>98</v>
      </c>
      <c r="K331">
        <v>299</v>
      </c>
      <c r="L331">
        <v>1</v>
      </c>
      <c r="M331" t="s">
        <v>51</v>
      </c>
      <c r="N331" t="s">
        <v>52</v>
      </c>
      <c r="O331" s="11">
        <f>Interpane[[#This Row],[weight (kg)]]*2.20462262</f>
        <v>659.18216337999991</v>
      </c>
    </row>
    <row r="332" spans="1:15" x14ac:dyDescent="0.25">
      <c r="A332" s="13">
        <v>7</v>
      </c>
      <c r="B332">
        <v>300522228</v>
      </c>
      <c r="C332">
        <v>2394179</v>
      </c>
      <c r="D332">
        <v>1</v>
      </c>
      <c r="E332" t="s">
        <v>64</v>
      </c>
      <c r="F332" t="s">
        <v>66</v>
      </c>
      <c r="G332">
        <v>2181</v>
      </c>
      <c r="H332">
        <v>2496</v>
      </c>
      <c r="I332">
        <v>86</v>
      </c>
      <c r="J332">
        <v>98</v>
      </c>
      <c r="K332">
        <v>299</v>
      </c>
      <c r="L332">
        <v>1</v>
      </c>
      <c r="M332" t="s">
        <v>51</v>
      </c>
      <c r="N332" t="s">
        <v>52</v>
      </c>
      <c r="O332" s="11">
        <f>Interpane[[#This Row],[weight (kg)]]*2.20462262</f>
        <v>659.18216337999991</v>
      </c>
    </row>
    <row r="333" spans="1:15" x14ac:dyDescent="0.25">
      <c r="A333" s="13">
        <v>7</v>
      </c>
      <c r="B333">
        <v>300522228</v>
      </c>
      <c r="C333">
        <v>2394179</v>
      </c>
      <c r="D333">
        <v>1</v>
      </c>
      <c r="E333" t="s">
        <v>64</v>
      </c>
      <c r="F333" t="s">
        <v>66</v>
      </c>
      <c r="G333">
        <v>2181</v>
      </c>
      <c r="H333">
        <v>2496</v>
      </c>
      <c r="I333">
        <v>86</v>
      </c>
      <c r="J333">
        <v>98</v>
      </c>
      <c r="K333">
        <v>299</v>
      </c>
      <c r="L333">
        <v>1</v>
      </c>
      <c r="M333" t="s">
        <v>51</v>
      </c>
      <c r="N333" t="s">
        <v>52</v>
      </c>
      <c r="O333" s="11">
        <f>Interpane[[#This Row],[weight (kg)]]*2.20462262</f>
        <v>659.18216337999991</v>
      </c>
    </row>
    <row r="334" spans="1:15" x14ac:dyDescent="0.25">
      <c r="A334" s="13">
        <v>7</v>
      </c>
      <c r="B334">
        <v>300522228</v>
      </c>
      <c r="C334">
        <v>2394179</v>
      </c>
      <c r="D334">
        <v>1</v>
      </c>
      <c r="E334" t="s">
        <v>64</v>
      </c>
      <c r="F334" t="s">
        <v>66</v>
      </c>
      <c r="G334">
        <v>2181</v>
      </c>
      <c r="H334">
        <v>2496</v>
      </c>
      <c r="I334">
        <v>86</v>
      </c>
      <c r="J334">
        <v>98</v>
      </c>
      <c r="K334">
        <v>299</v>
      </c>
      <c r="L334">
        <v>1</v>
      </c>
      <c r="M334" t="s">
        <v>51</v>
      </c>
      <c r="N334" t="s">
        <v>52</v>
      </c>
      <c r="O334" s="11">
        <f>Interpane[[#This Row],[weight (kg)]]*2.20462262</f>
        <v>659.18216337999991</v>
      </c>
    </row>
    <row r="335" spans="1:15" x14ac:dyDescent="0.25">
      <c r="A335" s="13">
        <v>7</v>
      </c>
      <c r="B335">
        <v>300522228</v>
      </c>
      <c r="C335">
        <v>2394179</v>
      </c>
      <c r="D335">
        <v>1</v>
      </c>
      <c r="E335" t="s">
        <v>64</v>
      </c>
      <c r="F335" t="s">
        <v>66</v>
      </c>
      <c r="G335">
        <v>2181</v>
      </c>
      <c r="H335">
        <v>2496</v>
      </c>
      <c r="I335">
        <v>86</v>
      </c>
      <c r="J335">
        <v>98</v>
      </c>
      <c r="K335">
        <v>299</v>
      </c>
      <c r="L335">
        <v>1</v>
      </c>
      <c r="M335" t="s">
        <v>51</v>
      </c>
      <c r="N335" t="s">
        <v>52</v>
      </c>
      <c r="O335" s="11">
        <f>Interpane[[#This Row],[weight (kg)]]*2.20462262</f>
        <v>659.18216337999991</v>
      </c>
    </row>
    <row r="336" spans="1:15" x14ac:dyDescent="0.25">
      <c r="A336" s="13">
        <v>7</v>
      </c>
      <c r="B336">
        <v>300522228</v>
      </c>
      <c r="C336">
        <v>2394179</v>
      </c>
      <c r="D336">
        <v>1</v>
      </c>
      <c r="E336" t="s">
        <v>64</v>
      </c>
      <c r="F336" t="s">
        <v>66</v>
      </c>
      <c r="G336">
        <v>2181</v>
      </c>
      <c r="H336">
        <v>2496</v>
      </c>
      <c r="I336">
        <v>86</v>
      </c>
      <c r="J336">
        <v>98</v>
      </c>
      <c r="K336">
        <v>299</v>
      </c>
      <c r="L336">
        <v>1</v>
      </c>
      <c r="M336" t="s">
        <v>51</v>
      </c>
      <c r="N336" t="s">
        <v>52</v>
      </c>
      <c r="O336" s="11">
        <f>Interpane[[#This Row],[weight (kg)]]*2.20462262</f>
        <v>659.18216337999991</v>
      </c>
    </row>
    <row r="337" spans="1:15" x14ac:dyDescent="0.25">
      <c r="A337" s="13">
        <v>7</v>
      </c>
      <c r="B337">
        <v>300522228</v>
      </c>
      <c r="C337">
        <v>2394179</v>
      </c>
      <c r="D337">
        <v>1</v>
      </c>
      <c r="E337" t="s">
        <v>64</v>
      </c>
      <c r="F337" t="s">
        <v>66</v>
      </c>
      <c r="G337">
        <v>2181</v>
      </c>
      <c r="H337">
        <v>2496</v>
      </c>
      <c r="I337">
        <v>86</v>
      </c>
      <c r="J337">
        <v>98</v>
      </c>
      <c r="K337">
        <v>299</v>
      </c>
      <c r="L337">
        <v>1</v>
      </c>
      <c r="M337" t="s">
        <v>51</v>
      </c>
      <c r="N337" t="s">
        <v>52</v>
      </c>
      <c r="O337" s="11">
        <f>Interpane[[#This Row],[weight (kg)]]*2.20462262</f>
        <v>659.18216337999991</v>
      </c>
    </row>
    <row r="338" spans="1:15" x14ac:dyDescent="0.25">
      <c r="A338" s="13">
        <v>7</v>
      </c>
      <c r="B338">
        <v>300522505</v>
      </c>
      <c r="C338">
        <v>2394179</v>
      </c>
      <c r="D338">
        <v>1</v>
      </c>
      <c r="E338" t="s">
        <v>64</v>
      </c>
      <c r="F338" t="s">
        <v>66</v>
      </c>
      <c r="G338">
        <v>2181</v>
      </c>
      <c r="H338">
        <v>2496</v>
      </c>
      <c r="I338">
        <v>86</v>
      </c>
      <c r="J338">
        <v>98</v>
      </c>
      <c r="K338">
        <v>299</v>
      </c>
      <c r="L338">
        <v>1</v>
      </c>
      <c r="M338" t="s">
        <v>51</v>
      </c>
      <c r="N338" t="s">
        <v>52</v>
      </c>
      <c r="O338" s="11">
        <f>Interpane[[#This Row],[weight (kg)]]*2.20462262</f>
        <v>659.18216337999991</v>
      </c>
    </row>
    <row r="339" spans="1:15" x14ac:dyDescent="0.25">
      <c r="A339" s="13">
        <v>7</v>
      </c>
      <c r="B339">
        <v>300522505</v>
      </c>
      <c r="C339">
        <v>2394179</v>
      </c>
      <c r="D339">
        <v>1</v>
      </c>
      <c r="E339" t="s">
        <v>64</v>
      </c>
      <c r="F339" t="s">
        <v>66</v>
      </c>
      <c r="G339">
        <v>2181</v>
      </c>
      <c r="H339">
        <v>2496</v>
      </c>
      <c r="I339">
        <v>86</v>
      </c>
      <c r="J339">
        <v>98</v>
      </c>
      <c r="K339">
        <v>299</v>
      </c>
      <c r="L339">
        <v>1</v>
      </c>
      <c r="M339" t="s">
        <v>51</v>
      </c>
      <c r="N339" t="s">
        <v>52</v>
      </c>
      <c r="O339" s="11">
        <f>Interpane[[#This Row],[weight (kg)]]*2.20462262</f>
        <v>659.18216337999991</v>
      </c>
    </row>
    <row r="340" spans="1:15" x14ac:dyDescent="0.25">
      <c r="A340" s="13">
        <v>7</v>
      </c>
      <c r="B340">
        <v>300522505</v>
      </c>
      <c r="C340">
        <v>2394179</v>
      </c>
      <c r="D340">
        <v>1</v>
      </c>
      <c r="E340" t="s">
        <v>64</v>
      </c>
      <c r="F340" t="s">
        <v>66</v>
      </c>
      <c r="G340">
        <v>2181</v>
      </c>
      <c r="H340">
        <v>2496</v>
      </c>
      <c r="I340">
        <v>86</v>
      </c>
      <c r="J340">
        <v>98</v>
      </c>
      <c r="K340">
        <v>299</v>
      </c>
      <c r="L340">
        <v>1</v>
      </c>
      <c r="M340" t="s">
        <v>51</v>
      </c>
      <c r="N340" t="s">
        <v>52</v>
      </c>
      <c r="O340" s="11">
        <f>Interpane[[#This Row],[weight (kg)]]*2.20462262</f>
        <v>659.18216337999991</v>
      </c>
    </row>
    <row r="341" spans="1:15" x14ac:dyDescent="0.25">
      <c r="A341" s="13">
        <v>7</v>
      </c>
      <c r="B341">
        <v>300522505</v>
      </c>
      <c r="C341">
        <v>2394179</v>
      </c>
      <c r="D341">
        <v>1</v>
      </c>
      <c r="E341" t="s">
        <v>64</v>
      </c>
      <c r="F341" t="s">
        <v>66</v>
      </c>
      <c r="G341">
        <v>2181</v>
      </c>
      <c r="H341">
        <v>2496</v>
      </c>
      <c r="I341">
        <v>86</v>
      </c>
      <c r="J341">
        <v>98</v>
      </c>
      <c r="K341">
        <v>299</v>
      </c>
      <c r="L341">
        <v>1</v>
      </c>
      <c r="M341" t="s">
        <v>51</v>
      </c>
      <c r="N341" t="s">
        <v>52</v>
      </c>
      <c r="O341" s="11">
        <f>Interpane[[#This Row],[weight (kg)]]*2.20462262</f>
        <v>659.18216337999991</v>
      </c>
    </row>
    <row r="342" spans="1:15" x14ac:dyDescent="0.25">
      <c r="A342" s="13">
        <v>7</v>
      </c>
      <c r="B342">
        <v>300522505</v>
      </c>
      <c r="C342">
        <v>2394179</v>
      </c>
      <c r="D342">
        <v>1</v>
      </c>
      <c r="E342" t="s">
        <v>64</v>
      </c>
      <c r="F342" t="s">
        <v>66</v>
      </c>
      <c r="G342">
        <v>2181</v>
      </c>
      <c r="H342">
        <v>2496</v>
      </c>
      <c r="I342">
        <v>86</v>
      </c>
      <c r="J342">
        <v>98</v>
      </c>
      <c r="K342">
        <v>299</v>
      </c>
      <c r="L342">
        <v>1</v>
      </c>
      <c r="M342" t="s">
        <v>51</v>
      </c>
      <c r="N342" t="s">
        <v>52</v>
      </c>
      <c r="O342" s="11">
        <f>Interpane[[#This Row],[weight (kg)]]*2.20462262</f>
        <v>659.18216337999991</v>
      </c>
    </row>
    <row r="343" spans="1:15" x14ac:dyDescent="0.25">
      <c r="A343" s="13">
        <v>7</v>
      </c>
      <c r="B343">
        <v>300522505</v>
      </c>
      <c r="C343">
        <v>2394179</v>
      </c>
      <c r="D343">
        <v>1</v>
      </c>
      <c r="E343" t="s">
        <v>64</v>
      </c>
      <c r="F343" t="s">
        <v>66</v>
      </c>
      <c r="G343">
        <v>2181</v>
      </c>
      <c r="H343">
        <v>2496</v>
      </c>
      <c r="I343">
        <v>86</v>
      </c>
      <c r="J343">
        <v>98</v>
      </c>
      <c r="K343">
        <v>299</v>
      </c>
      <c r="L343">
        <v>1</v>
      </c>
      <c r="M343" t="s">
        <v>51</v>
      </c>
      <c r="N343" t="s">
        <v>52</v>
      </c>
      <c r="O343" s="11">
        <f>Interpane[[#This Row],[weight (kg)]]*2.20462262</f>
        <v>659.18216337999991</v>
      </c>
    </row>
    <row r="344" spans="1:15" x14ac:dyDescent="0.25">
      <c r="A344" s="13">
        <v>7</v>
      </c>
      <c r="B344">
        <v>300522505</v>
      </c>
      <c r="C344">
        <v>2394179</v>
      </c>
      <c r="D344">
        <v>1</v>
      </c>
      <c r="E344" t="s">
        <v>64</v>
      </c>
      <c r="F344" t="s">
        <v>66</v>
      </c>
      <c r="G344">
        <v>2181</v>
      </c>
      <c r="H344">
        <v>2496</v>
      </c>
      <c r="I344">
        <v>86</v>
      </c>
      <c r="J344">
        <v>98</v>
      </c>
      <c r="K344">
        <v>299</v>
      </c>
      <c r="L344">
        <v>1</v>
      </c>
      <c r="M344" t="s">
        <v>51</v>
      </c>
      <c r="N344" t="s">
        <v>52</v>
      </c>
      <c r="O344" s="11">
        <f>Interpane[[#This Row],[weight (kg)]]*2.20462262</f>
        <v>659.18216337999991</v>
      </c>
    </row>
    <row r="345" spans="1:15" x14ac:dyDescent="0.25">
      <c r="A345" s="13">
        <v>7</v>
      </c>
      <c r="B345">
        <v>300522778</v>
      </c>
      <c r="C345">
        <v>2394179</v>
      </c>
      <c r="D345">
        <v>1</v>
      </c>
      <c r="E345" t="s">
        <v>64</v>
      </c>
      <c r="F345" t="s">
        <v>66</v>
      </c>
      <c r="G345">
        <v>2181</v>
      </c>
      <c r="H345">
        <v>2496</v>
      </c>
      <c r="I345">
        <v>86</v>
      </c>
      <c r="J345">
        <v>98</v>
      </c>
      <c r="K345">
        <v>299</v>
      </c>
      <c r="L345">
        <v>1</v>
      </c>
      <c r="M345" t="s">
        <v>51</v>
      </c>
      <c r="N345" t="s">
        <v>52</v>
      </c>
      <c r="O345" s="11">
        <f>Interpane[[#This Row],[weight (kg)]]*2.20462262</f>
        <v>659.18216337999991</v>
      </c>
    </row>
    <row r="346" spans="1:15" x14ac:dyDescent="0.25">
      <c r="A346" s="13">
        <v>7</v>
      </c>
      <c r="B346">
        <v>300522778</v>
      </c>
      <c r="C346">
        <v>2394179</v>
      </c>
      <c r="D346">
        <v>1</v>
      </c>
      <c r="E346" t="s">
        <v>64</v>
      </c>
      <c r="F346" t="s">
        <v>66</v>
      </c>
      <c r="G346">
        <v>2181</v>
      </c>
      <c r="H346">
        <v>2496</v>
      </c>
      <c r="I346">
        <v>86</v>
      </c>
      <c r="J346">
        <v>98</v>
      </c>
      <c r="K346">
        <v>299</v>
      </c>
      <c r="L346">
        <v>1</v>
      </c>
      <c r="M346" t="s">
        <v>51</v>
      </c>
      <c r="N346" t="s">
        <v>52</v>
      </c>
      <c r="O346" s="11">
        <f>Interpane[[#This Row],[weight (kg)]]*2.20462262</f>
        <v>659.18216337999991</v>
      </c>
    </row>
    <row r="347" spans="1:15" x14ac:dyDescent="0.25">
      <c r="A347" s="13">
        <v>7</v>
      </c>
      <c r="B347">
        <v>300522778</v>
      </c>
      <c r="C347">
        <v>2394179</v>
      </c>
      <c r="D347">
        <v>1</v>
      </c>
      <c r="E347" t="s">
        <v>64</v>
      </c>
      <c r="F347" t="s">
        <v>66</v>
      </c>
      <c r="G347">
        <v>2181</v>
      </c>
      <c r="H347">
        <v>2496</v>
      </c>
      <c r="I347">
        <v>86</v>
      </c>
      <c r="J347">
        <v>98</v>
      </c>
      <c r="K347">
        <v>299</v>
      </c>
      <c r="L347">
        <v>1</v>
      </c>
      <c r="M347" t="s">
        <v>51</v>
      </c>
      <c r="N347" t="s">
        <v>52</v>
      </c>
      <c r="O347" s="11">
        <f>Interpane[[#This Row],[weight (kg)]]*2.20462262</f>
        <v>659.18216337999991</v>
      </c>
    </row>
    <row r="348" spans="1:15" x14ac:dyDescent="0.25">
      <c r="A348" s="13">
        <v>7</v>
      </c>
      <c r="B348">
        <v>300522778</v>
      </c>
      <c r="C348">
        <v>2394179</v>
      </c>
      <c r="D348">
        <v>1</v>
      </c>
      <c r="E348" t="s">
        <v>64</v>
      </c>
      <c r="F348" t="s">
        <v>66</v>
      </c>
      <c r="G348">
        <v>2181</v>
      </c>
      <c r="H348">
        <v>2496</v>
      </c>
      <c r="I348">
        <v>86</v>
      </c>
      <c r="J348">
        <v>98</v>
      </c>
      <c r="K348">
        <v>299</v>
      </c>
      <c r="L348">
        <v>1</v>
      </c>
      <c r="M348" t="s">
        <v>51</v>
      </c>
      <c r="N348" t="s">
        <v>52</v>
      </c>
      <c r="O348" s="11">
        <f>Interpane[[#This Row],[weight (kg)]]*2.20462262</f>
        <v>659.18216337999991</v>
      </c>
    </row>
    <row r="349" spans="1:15" x14ac:dyDescent="0.25">
      <c r="A349" s="13">
        <v>7</v>
      </c>
      <c r="B349">
        <v>300522778</v>
      </c>
      <c r="C349">
        <v>2394179</v>
      </c>
      <c r="D349">
        <v>1</v>
      </c>
      <c r="E349" t="s">
        <v>64</v>
      </c>
      <c r="F349" t="s">
        <v>66</v>
      </c>
      <c r="G349">
        <v>2181</v>
      </c>
      <c r="H349">
        <v>2496</v>
      </c>
      <c r="I349">
        <v>86</v>
      </c>
      <c r="J349">
        <v>98</v>
      </c>
      <c r="K349">
        <v>299</v>
      </c>
      <c r="L349">
        <v>1</v>
      </c>
      <c r="M349" t="s">
        <v>51</v>
      </c>
      <c r="N349" t="s">
        <v>52</v>
      </c>
      <c r="O349" s="11">
        <f>Interpane[[#This Row],[weight (kg)]]*2.20462262</f>
        <v>659.18216337999991</v>
      </c>
    </row>
    <row r="350" spans="1:15" x14ac:dyDescent="0.25">
      <c r="A350" s="13">
        <v>7</v>
      </c>
      <c r="B350">
        <v>300522778</v>
      </c>
      <c r="C350">
        <v>2394179</v>
      </c>
      <c r="D350">
        <v>1</v>
      </c>
      <c r="E350" t="s">
        <v>64</v>
      </c>
      <c r="F350" t="s">
        <v>66</v>
      </c>
      <c r="G350">
        <v>2181</v>
      </c>
      <c r="H350">
        <v>2496</v>
      </c>
      <c r="I350">
        <v>86</v>
      </c>
      <c r="J350">
        <v>98</v>
      </c>
      <c r="K350">
        <v>299</v>
      </c>
      <c r="L350">
        <v>1</v>
      </c>
      <c r="M350" t="s">
        <v>51</v>
      </c>
      <c r="N350" t="s">
        <v>52</v>
      </c>
      <c r="O350" s="11">
        <f>Interpane[[#This Row],[weight (kg)]]*2.20462262</f>
        <v>659.18216337999991</v>
      </c>
    </row>
    <row r="351" spans="1:15" x14ac:dyDescent="0.25">
      <c r="A351" s="13">
        <v>7</v>
      </c>
      <c r="B351">
        <v>300522778</v>
      </c>
      <c r="C351">
        <v>2394179</v>
      </c>
      <c r="D351">
        <v>1</v>
      </c>
      <c r="E351" t="s">
        <v>64</v>
      </c>
      <c r="F351" t="s">
        <v>66</v>
      </c>
      <c r="G351">
        <v>2181</v>
      </c>
      <c r="H351">
        <v>2496</v>
      </c>
      <c r="I351">
        <v>86</v>
      </c>
      <c r="J351">
        <v>98</v>
      </c>
      <c r="K351">
        <v>299</v>
      </c>
      <c r="L351">
        <v>1</v>
      </c>
      <c r="M351" t="s">
        <v>51</v>
      </c>
      <c r="N351" t="s">
        <v>52</v>
      </c>
      <c r="O351" s="11">
        <f>Interpane[[#This Row],[weight (kg)]]*2.20462262</f>
        <v>659.18216337999991</v>
      </c>
    </row>
    <row r="352" spans="1:15" x14ac:dyDescent="0.25">
      <c r="A352" s="13">
        <v>8</v>
      </c>
      <c r="B352">
        <v>300521290</v>
      </c>
      <c r="C352">
        <v>2394737</v>
      </c>
      <c r="D352">
        <v>1</v>
      </c>
      <c r="E352" t="s">
        <v>148</v>
      </c>
      <c r="F352" t="s">
        <v>149</v>
      </c>
      <c r="G352">
        <v>2892</v>
      </c>
      <c r="H352">
        <v>2496</v>
      </c>
      <c r="I352">
        <v>114</v>
      </c>
      <c r="J352">
        <v>98</v>
      </c>
      <c r="K352">
        <v>397</v>
      </c>
      <c r="L352">
        <v>1</v>
      </c>
      <c r="M352" t="s">
        <v>55</v>
      </c>
      <c r="N352" t="s">
        <v>56</v>
      </c>
      <c r="O352" s="11">
        <f>Interpane[[#This Row],[weight (kg)]]*2.20462262</f>
        <v>875.2351801399999</v>
      </c>
    </row>
    <row r="353" spans="1:15" x14ac:dyDescent="0.25">
      <c r="A353" s="13">
        <v>8</v>
      </c>
      <c r="B353">
        <v>300521290</v>
      </c>
      <c r="C353">
        <v>2394737</v>
      </c>
      <c r="D353">
        <v>1</v>
      </c>
      <c r="E353" t="s">
        <v>148</v>
      </c>
      <c r="F353" t="s">
        <v>149</v>
      </c>
      <c r="G353">
        <v>2892</v>
      </c>
      <c r="H353">
        <v>2496</v>
      </c>
      <c r="I353">
        <v>114</v>
      </c>
      <c r="J353">
        <v>98</v>
      </c>
      <c r="K353">
        <v>397</v>
      </c>
      <c r="L353">
        <v>1</v>
      </c>
      <c r="M353" t="s">
        <v>55</v>
      </c>
      <c r="N353" t="s">
        <v>56</v>
      </c>
      <c r="O353" s="11">
        <f>Interpane[[#This Row],[weight (kg)]]*2.20462262</f>
        <v>875.2351801399999</v>
      </c>
    </row>
    <row r="354" spans="1:15" x14ac:dyDescent="0.25">
      <c r="A354" s="13">
        <v>8</v>
      </c>
      <c r="B354">
        <v>300521290</v>
      </c>
      <c r="C354">
        <v>2394737</v>
      </c>
      <c r="D354">
        <v>1</v>
      </c>
      <c r="E354" t="s">
        <v>148</v>
      </c>
      <c r="F354" t="s">
        <v>149</v>
      </c>
      <c r="G354">
        <v>2892</v>
      </c>
      <c r="H354">
        <v>2496</v>
      </c>
      <c r="I354">
        <v>114</v>
      </c>
      <c r="J354">
        <v>98</v>
      </c>
      <c r="K354">
        <v>397</v>
      </c>
      <c r="L354">
        <v>1</v>
      </c>
      <c r="M354" t="s">
        <v>55</v>
      </c>
      <c r="N354" t="s">
        <v>56</v>
      </c>
      <c r="O354" s="11">
        <f>Interpane[[#This Row],[weight (kg)]]*2.20462262</f>
        <v>875.2351801399999</v>
      </c>
    </row>
    <row r="355" spans="1:15" x14ac:dyDescent="0.25">
      <c r="A355" s="13">
        <v>8</v>
      </c>
      <c r="B355">
        <v>300521290</v>
      </c>
      <c r="C355">
        <v>2394737</v>
      </c>
      <c r="D355">
        <v>1</v>
      </c>
      <c r="E355" t="s">
        <v>148</v>
      </c>
      <c r="F355" t="s">
        <v>149</v>
      </c>
      <c r="G355">
        <v>2892</v>
      </c>
      <c r="H355">
        <v>2496</v>
      </c>
      <c r="I355">
        <v>114</v>
      </c>
      <c r="J355">
        <v>98</v>
      </c>
      <c r="K355">
        <v>397</v>
      </c>
      <c r="L355">
        <v>1</v>
      </c>
      <c r="M355" t="s">
        <v>55</v>
      </c>
      <c r="N355" t="s">
        <v>56</v>
      </c>
      <c r="O355" s="11">
        <f>Interpane[[#This Row],[weight (kg)]]*2.20462262</f>
        <v>875.2351801399999</v>
      </c>
    </row>
    <row r="356" spans="1:15" x14ac:dyDescent="0.25">
      <c r="A356" s="13">
        <v>8</v>
      </c>
      <c r="B356">
        <v>300521290</v>
      </c>
      <c r="C356">
        <v>2394737</v>
      </c>
      <c r="D356">
        <v>1</v>
      </c>
      <c r="E356" t="s">
        <v>148</v>
      </c>
      <c r="F356" t="s">
        <v>149</v>
      </c>
      <c r="G356">
        <v>2892</v>
      </c>
      <c r="H356">
        <v>2496</v>
      </c>
      <c r="I356">
        <v>114</v>
      </c>
      <c r="J356">
        <v>98</v>
      </c>
      <c r="K356">
        <v>397</v>
      </c>
      <c r="L356">
        <v>1</v>
      </c>
      <c r="M356" t="s">
        <v>55</v>
      </c>
      <c r="N356" t="s">
        <v>56</v>
      </c>
      <c r="O356" s="11">
        <f>Interpane[[#This Row],[weight (kg)]]*2.20462262</f>
        <v>875.2351801399999</v>
      </c>
    </row>
    <row r="357" spans="1:15" x14ac:dyDescent="0.25">
      <c r="A357" s="13">
        <v>8</v>
      </c>
      <c r="B357">
        <v>300522621</v>
      </c>
      <c r="C357">
        <v>2394737</v>
      </c>
      <c r="D357">
        <v>1</v>
      </c>
      <c r="E357" t="s">
        <v>148</v>
      </c>
      <c r="F357" t="s">
        <v>149</v>
      </c>
      <c r="G357">
        <v>2892</v>
      </c>
      <c r="H357">
        <v>2496</v>
      </c>
      <c r="I357">
        <v>114</v>
      </c>
      <c r="J357">
        <v>98</v>
      </c>
      <c r="K357">
        <v>397</v>
      </c>
      <c r="L357">
        <v>1</v>
      </c>
      <c r="M357" t="s">
        <v>55</v>
      </c>
      <c r="N357" t="s">
        <v>56</v>
      </c>
      <c r="O357" s="11">
        <f>Interpane[[#This Row],[weight (kg)]]*2.20462262</f>
        <v>875.2351801399999</v>
      </c>
    </row>
    <row r="358" spans="1:15" x14ac:dyDescent="0.25">
      <c r="A358" s="13">
        <v>8</v>
      </c>
      <c r="B358">
        <v>300522621</v>
      </c>
      <c r="C358">
        <v>2394737</v>
      </c>
      <c r="D358">
        <v>1</v>
      </c>
      <c r="E358" t="s">
        <v>148</v>
      </c>
      <c r="F358" t="s">
        <v>149</v>
      </c>
      <c r="G358">
        <v>2892</v>
      </c>
      <c r="H358">
        <v>2496</v>
      </c>
      <c r="I358">
        <v>114</v>
      </c>
      <c r="J358">
        <v>98</v>
      </c>
      <c r="K358">
        <v>397</v>
      </c>
      <c r="L358">
        <v>1</v>
      </c>
      <c r="M358" t="s">
        <v>55</v>
      </c>
      <c r="N358" t="s">
        <v>56</v>
      </c>
      <c r="O358" s="11">
        <f>Interpane[[#This Row],[weight (kg)]]*2.20462262</f>
        <v>875.2351801399999</v>
      </c>
    </row>
    <row r="359" spans="1:15" x14ac:dyDescent="0.25">
      <c r="A359" s="13">
        <v>8</v>
      </c>
      <c r="B359">
        <v>300522621</v>
      </c>
      <c r="C359">
        <v>2394737</v>
      </c>
      <c r="D359">
        <v>1</v>
      </c>
      <c r="E359" t="s">
        <v>148</v>
      </c>
      <c r="F359" t="s">
        <v>149</v>
      </c>
      <c r="G359">
        <v>2892</v>
      </c>
      <c r="H359">
        <v>2496</v>
      </c>
      <c r="I359">
        <v>114</v>
      </c>
      <c r="J359">
        <v>98</v>
      </c>
      <c r="K359">
        <v>397</v>
      </c>
      <c r="L359">
        <v>1</v>
      </c>
      <c r="M359" t="s">
        <v>55</v>
      </c>
      <c r="N359" t="s">
        <v>56</v>
      </c>
      <c r="O359" s="11">
        <f>Interpane[[#This Row],[weight (kg)]]*2.20462262</f>
        <v>875.2351801399999</v>
      </c>
    </row>
    <row r="360" spans="1:15" x14ac:dyDescent="0.25">
      <c r="A360" s="13">
        <v>8</v>
      </c>
      <c r="B360">
        <v>300522621</v>
      </c>
      <c r="C360">
        <v>2394737</v>
      </c>
      <c r="D360">
        <v>1</v>
      </c>
      <c r="E360" t="s">
        <v>148</v>
      </c>
      <c r="F360" t="s">
        <v>149</v>
      </c>
      <c r="G360">
        <v>2892</v>
      </c>
      <c r="H360">
        <v>2496</v>
      </c>
      <c r="I360">
        <v>114</v>
      </c>
      <c r="J360">
        <v>98</v>
      </c>
      <c r="K360">
        <v>397</v>
      </c>
      <c r="L360">
        <v>1</v>
      </c>
      <c r="M360" t="s">
        <v>55</v>
      </c>
      <c r="N360" t="s">
        <v>56</v>
      </c>
      <c r="O360" s="11">
        <f>Interpane[[#This Row],[weight (kg)]]*2.20462262</f>
        <v>875.2351801399999</v>
      </c>
    </row>
    <row r="361" spans="1:15" x14ac:dyDescent="0.25">
      <c r="A361" s="13">
        <v>8</v>
      </c>
      <c r="B361">
        <v>300522621</v>
      </c>
      <c r="C361">
        <v>2394737</v>
      </c>
      <c r="D361">
        <v>1</v>
      </c>
      <c r="E361" t="s">
        <v>148</v>
      </c>
      <c r="F361" t="s">
        <v>149</v>
      </c>
      <c r="G361">
        <v>2892</v>
      </c>
      <c r="H361">
        <v>2496</v>
      </c>
      <c r="I361">
        <v>114</v>
      </c>
      <c r="J361">
        <v>98</v>
      </c>
      <c r="K361">
        <v>397</v>
      </c>
      <c r="L361">
        <v>1</v>
      </c>
      <c r="M361" t="s">
        <v>55</v>
      </c>
      <c r="N361" t="s">
        <v>56</v>
      </c>
      <c r="O361" s="11">
        <f>Interpane[[#This Row],[weight (kg)]]*2.20462262</f>
        <v>875.2351801399999</v>
      </c>
    </row>
    <row r="362" spans="1:15" x14ac:dyDescent="0.25">
      <c r="A362" s="13">
        <v>8</v>
      </c>
      <c r="B362">
        <v>300522348</v>
      </c>
      <c r="C362">
        <v>2394737</v>
      </c>
      <c r="D362">
        <v>1</v>
      </c>
      <c r="E362" t="s">
        <v>148</v>
      </c>
      <c r="F362" t="s">
        <v>149</v>
      </c>
      <c r="G362">
        <v>2892</v>
      </c>
      <c r="H362">
        <v>2496</v>
      </c>
      <c r="I362">
        <v>114</v>
      </c>
      <c r="J362">
        <v>98</v>
      </c>
      <c r="K362">
        <v>397</v>
      </c>
      <c r="L362">
        <v>1</v>
      </c>
      <c r="M362" t="s">
        <v>55</v>
      </c>
      <c r="N362" t="s">
        <v>56</v>
      </c>
      <c r="O362" s="11">
        <f>Interpane[[#This Row],[weight (kg)]]*2.20462262</f>
        <v>875.2351801399999</v>
      </c>
    </row>
    <row r="363" spans="1:15" x14ac:dyDescent="0.25">
      <c r="A363" s="13">
        <v>8</v>
      </c>
      <c r="B363">
        <v>300522348</v>
      </c>
      <c r="C363">
        <v>2394737</v>
      </c>
      <c r="D363">
        <v>1</v>
      </c>
      <c r="E363" t="s">
        <v>148</v>
      </c>
      <c r="F363" t="s">
        <v>149</v>
      </c>
      <c r="G363">
        <v>2892</v>
      </c>
      <c r="H363">
        <v>2496</v>
      </c>
      <c r="I363">
        <v>114</v>
      </c>
      <c r="J363">
        <v>98</v>
      </c>
      <c r="K363">
        <v>397</v>
      </c>
      <c r="L363">
        <v>1</v>
      </c>
      <c r="M363" t="s">
        <v>55</v>
      </c>
      <c r="N363" t="s">
        <v>56</v>
      </c>
      <c r="O363" s="11">
        <f>Interpane[[#This Row],[weight (kg)]]*2.20462262</f>
        <v>875.2351801399999</v>
      </c>
    </row>
    <row r="364" spans="1:15" x14ac:dyDescent="0.25">
      <c r="A364" s="13">
        <v>8</v>
      </c>
      <c r="B364">
        <v>300522348</v>
      </c>
      <c r="C364">
        <v>2394737</v>
      </c>
      <c r="D364">
        <v>1</v>
      </c>
      <c r="E364" t="s">
        <v>148</v>
      </c>
      <c r="F364" t="s">
        <v>149</v>
      </c>
      <c r="G364">
        <v>2892</v>
      </c>
      <c r="H364">
        <v>2496</v>
      </c>
      <c r="I364">
        <v>114</v>
      </c>
      <c r="J364">
        <v>98</v>
      </c>
      <c r="K364">
        <v>397</v>
      </c>
      <c r="L364">
        <v>1</v>
      </c>
      <c r="M364" t="s">
        <v>55</v>
      </c>
      <c r="N364" t="s">
        <v>56</v>
      </c>
      <c r="O364" s="11">
        <f>Interpane[[#This Row],[weight (kg)]]*2.20462262</f>
        <v>875.2351801399999</v>
      </c>
    </row>
    <row r="365" spans="1:15" x14ac:dyDescent="0.25">
      <c r="A365" s="13">
        <v>8</v>
      </c>
      <c r="B365">
        <v>300522348</v>
      </c>
      <c r="C365">
        <v>2394737</v>
      </c>
      <c r="D365">
        <v>1</v>
      </c>
      <c r="E365" t="s">
        <v>148</v>
      </c>
      <c r="F365" t="s">
        <v>149</v>
      </c>
      <c r="G365">
        <v>2892</v>
      </c>
      <c r="H365">
        <v>2496</v>
      </c>
      <c r="I365">
        <v>114</v>
      </c>
      <c r="J365">
        <v>98</v>
      </c>
      <c r="K365">
        <v>397</v>
      </c>
      <c r="L365">
        <v>1</v>
      </c>
      <c r="M365" t="s">
        <v>55</v>
      </c>
      <c r="N365" t="s">
        <v>56</v>
      </c>
      <c r="O365" s="11">
        <f>Interpane[[#This Row],[weight (kg)]]*2.20462262</f>
        <v>875.2351801399999</v>
      </c>
    </row>
    <row r="366" spans="1:15" x14ac:dyDescent="0.25">
      <c r="A366" s="13">
        <v>8</v>
      </c>
      <c r="B366">
        <v>300522348</v>
      </c>
      <c r="C366">
        <v>2394737</v>
      </c>
      <c r="D366">
        <v>1</v>
      </c>
      <c r="E366" t="s">
        <v>148</v>
      </c>
      <c r="F366" t="s">
        <v>149</v>
      </c>
      <c r="G366">
        <v>2892</v>
      </c>
      <c r="H366">
        <v>2496</v>
      </c>
      <c r="I366">
        <v>114</v>
      </c>
      <c r="J366">
        <v>98</v>
      </c>
      <c r="K366">
        <v>397</v>
      </c>
      <c r="L366">
        <v>1</v>
      </c>
      <c r="M366" t="s">
        <v>55</v>
      </c>
      <c r="N366" t="s">
        <v>56</v>
      </c>
      <c r="O366" s="11">
        <f>Interpane[[#This Row],[weight (kg)]]*2.20462262</f>
        <v>875.2351801399999</v>
      </c>
    </row>
    <row r="367" spans="1:15" x14ac:dyDescent="0.25">
      <c r="A367" s="13">
        <v>8</v>
      </c>
      <c r="B367">
        <v>300521604</v>
      </c>
      <c r="C367">
        <v>2394737</v>
      </c>
      <c r="D367">
        <v>1</v>
      </c>
      <c r="E367" t="s">
        <v>148</v>
      </c>
      <c r="F367" t="s">
        <v>149</v>
      </c>
      <c r="G367">
        <v>2892</v>
      </c>
      <c r="H367">
        <v>2496</v>
      </c>
      <c r="I367">
        <v>114</v>
      </c>
      <c r="J367">
        <v>98</v>
      </c>
      <c r="K367">
        <v>397</v>
      </c>
      <c r="L367">
        <v>1</v>
      </c>
      <c r="M367" t="s">
        <v>55</v>
      </c>
      <c r="N367" t="s">
        <v>56</v>
      </c>
      <c r="O367" s="11">
        <f>Interpane[[#This Row],[weight (kg)]]*2.20462262</f>
        <v>875.2351801399999</v>
      </c>
    </row>
    <row r="368" spans="1:15" x14ac:dyDescent="0.25">
      <c r="A368" s="13">
        <v>8</v>
      </c>
      <c r="B368">
        <v>300521604</v>
      </c>
      <c r="C368">
        <v>2394737</v>
      </c>
      <c r="D368">
        <v>1</v>
      </c>
      <c r="E368" t="s">
        <v>148</v>
      </c>
      <c r="F368" t="s">
        <v>149</v>
      </c>
      <c r="G368">
        <v>2892</v>
      </c>
      <c r="H368">
        <v>2496</v>
      </c>
      <c r="I368">
        <v>114</v>
      </c>
      <c r="J368">
        <v>98</v>
      </c>
      <c r="K368">
        <v>397</v>
      </c>
      <c r="L368">
        <v>1</v>
      </c>
      <c r="M368" t="s">
        <v>55</v>
      </c>
      <c r="N368" t="s">
        <v>56</v>
      </c>
      <c r="O368" s="11">
        <f>Interpane[[#This Row],[weight (kg)]]*2.20462262</f>
        <v>875.2351801399999</v>
      </c>
    </row>
    <row r="369" spans="1:15" x14ac:dyDescent="0.25">
      <c r="A369" s="13">
        <v>8</v>
      </c>
      <c r="B369">
        <v>300521604</v>
      </c>
      <c r="C369">
        <v>2394737</v>
      </c>
      <c r="D369">
        <v>1</v>
      </c>
      <c r="E369" t="s">
        <v>148</v>
      </c>
      <c r="F369" t="s">
        <v>149</v>
      </c>
      <c r="G369">
        <v>2892</v>
      </c>
      <c r="H369">
        <v>2496</v>
      </c>
      <c r="I369">
        <v>114</v>
      </c>
      <c r="J369">
        <v>98</v>
      </c>
      <c r="K369">
        <v>397</v>
      </c>
      <c r="L369">
        <v>1</v>
      </c>
      <c r="M369" t="s">
        <v>55</v>
      </c>
      <c r="N369" t="s">
        <v>56</v>
      </c>
      <c r="O369" s="11">
        <f>Interpane[[#This Row],[weight (kg)]]*2.20462262</f>
        <v>875.2351801399999</v>
      </c>
    </row>
    <row r="370" spans="1:15" x14ac:dyDescent="0.25">
      <c r="A370" s="13">
        <v>8</v>
      </c>
      <c r="B370">
        <v>300521604</v>
      </c>
      <c r="C370">
        <v>2394737</v>
      </c>
      <c r="D370">
        <v>1</v>
      </c>
      <c r="E370" t="s">
        <v>148</v>
      </c>
      <c r="F370" t="s">
        <v>149</v>
      </c>
      <c r="G370">
        <v>2892</v>
      </c>
      <c r="H370">
        <v>2496</v>
      </c>
      <c r="I370">
        <v>114</v>
      </c>
      <c r="J370">
        <v>98</v>
      </c>
      <c r="K370">
        <v>397</v>
      </c>
      <c r="L370">
        <v>1</v>
      </c>
      <c r="M370" t="s">
        <v>55</v>
      </c>
      <c r="N370" t="s">
        <v>56</v>
      </c>
      <c r="O370" s="11">
        <f>Interpane[[#This Row],[weight (kg)]]*2.20462262</f>
        <v>875.2351801399999</v>
      </c>
    </row>
    <row r="371" spans="1:15" x14ac:dyDescent="0.25">
      <c r="A371" s="13">
        <v>8</v>
      </c>
      <c r="B371">
        <v>300521604</v>
      </c>
      <c r="C371">
        <v>2394737</v>
      </c>
      <c r="D371">
        <v>1</v>
      </c>
      <c r="E371" t="s">
        <v>148</v>
      </c>
      <c r="F371" t="s">
        <v>149</v>
      </c>
      <c r="G371">
        <v>2892</v>
      </c>
      <c r="H371">
        <v>2496</v>
      </c>
      <c r="I371">
        <v>114</v>
      </c>
      <c r="J371">
        <v>98</v>
      </c>
      <c r="K371">
        <v>397</v>
      </c>
      <c r="L371">
        <v>1</v>
      </c>
      <c r="M371" t="s">
        <v>55</v>
      </c>
      <c r="N371" t="s">
        <v>56</v>
      </c>
      <c r="O371" s="11">
        <f>Interpane[[#This Row],[weight (kg)]]*2.20462262</f>
        <v>875.2351801399999</v>
      </c>
    </row>
    <row r="372" spans="1:15" x14ac:dyDescent="0.25">
      <c r="A372" s="13">
        <v>8</v>
      </c>
      <c r="B372">
        <v>300521421</v>
      </c>
      <c r="C372">
        <v>2394737</v>
      </c>
      <c r="D372">
        <v>1</v>
      </c>
      <c r="E372" t="s">
        <v>148</v>
      </c>
      <c r="F372" t="s">
        <v>149</v>
      </c>
      <c r="G372">
        <v>2892</v>
      </c>
      <c r="H372">
        <v>2496</v>
      </c>
      <c r="I372">
        <v>114</v>
      </c>
      <c r="J372">
        <v>98</v>
      </c>
      <c r="K372">
        <v>397</v>
      </c>
      <c r="L372">
        <v>1</v>
      </c>
      <c r="M372" t="s">
        <v>55</v>
      </c>
      <c r="N372" t="s">
        <v>56</v>
      </c>
      <c r="O372" s="11">
        <f>Interpane[[#This Row],[weight (kg)]]*2.20462262</f>
        <v>875.2351801399999</v>
      </c>
    </row>
    <row r="373" spans="1:15" x14ac:dyDescent="0.25">
      <c r="A373" s="13">
        <v>8</v>
      </c>
      <c r="B373">
        <v>300521421</v>
      </c>
      <c r="C373">
        <v>2394737</v>
      </c>
      <c r="D373">
        <v>1</v>
      </c>
      <c r="E373" t="s">
        <v>148</v>
      </c>
      <c r="F373" t="s">
        <v>149</v>
      </c>
      <c r="G373">
        <v>2892</v>
      </c>
      <c r="H373">
        <v>2496</v>
      </c>
      <c r="I373">
        <v>114</v>
      </c>
      <c r="J373">
        <v>98</v>
      </c>
      <c r="K373">
        <v>397</v>
      </c>
      <c r="L373">
        <v>1</v>
      </c>
      <c r="M373" t="s">
        <v>55</v>
      </c>
      <c r="N373" t="s">
        <v>56</v>
      </c>
      <c r="O373" s="11">
        <f>Interpane[[#This Row],[weight (kg)]]*2.20462262</f>
        <v>875.2351801399999</v>
      </c>
    </row>
    <row r="374" spans="1:15" x14ac:dyDescent="0.25">
      <c r="A374" s="13">
        <v>8</v>
      </c>
      <c r="B374">
        <v>300521421</v>
      </c>
      <c r="C374">
        <v>2394737</v>
      </c>
      <c r="D374">
        <v>1</v>
      </c>
      <c r="E374" t="s">
        <v>148</v>
      </c>
      <c r="F374" t="s">
        <v>149</v>
      </c>
      <c r="G374">
        <v>2892</v>
      </c>
      <c r="H374">
        <v>2496</v>
      </c>
      <c r="I374">
        <v>114</v>
      </c>
      <c r="J374">
        <v>98</v>
      </c>
      <c r="K374">
        <v>397</v>
      </c>
      <c r="L374">
        <v>1</v>
      </c>
      <c r="M374" t="s">
        <v>55</v>
      </c>
      <c r="N374" t="s">
        <v>56</v>
      </c>
      <c r="O374" s="11">
        <f>Interpane[[#This Row],[weight (kg)]]*2.20462262</f>
        <v>875.2351801399999</v>
      </c>
    </row>
    <row r="375" spans="1:15" x14ac:dyDescent="0.25">
      <c r="A375" s="13">
        <v>8</v>
      </c>
      <c r="B375">
        <v>300521421</v>
      </c>
      <c r="C375">
        <v>2394737</v>
      </c>
      <c r="D375">
        <v>1</v>
      </c>
      <c r="E375" t="s">
        <v>148</v>
      </c>
      <c r="F375" t="s">
        <v>149</v>
      </c>
      <c r="G375">
        <v>2892</v>
      </c>
      <c r="H375">
        <v>2496</v>
      </c>
      <c r="I375">
        <v>114</v>
      </c>
      <c r="J375">
        <v>98</v>
      </c>
      <c r="K375">
        <v>397</v>
      </c>
      <c r="L375">
        <v>1</v>
      </c>
      <c r="M375" t="s">
        <v>55</v>
      </c>
      <c r="N375" t="s">
        <v>56</v>
      </c>
      <c r="O375" s="11">
        <f>Interpane[[#This Row],[weight (kg)]]*2.20462262</f>
        <v>875.2351801399999</v>
      </c>
    </row>
    <row r="376" spans="1:15" x14ac:dyDescent="0.25">
      <c r="A376" s="13">
        <v>8</v>
      </c>
      <c r="B376">
        <v>300521421</v>
      </c>
      <c r="C376">
        <v>2394737</v>
      </c>
      <c r="D376">
        <v>1</v>
      </c>
      <c r="E376" t="s">
        <v>148</v>
      </c>
      <c r="F376" t="s">
        <v>149</v>
      </c>
      <c r="G376">
        <v>2892</v>
      </c>
      <c r="H376">
        <v>2496</v>
      </c>
      <c r="I376">
        <v>114</v>
      </c>
      <c r="J376">
        <v>98</v>
      </c>
      <c r="K376">
        <v>397</v>
      </c>
      <c r="L376">
        <v>1</v>
      </c>
      <c r="M376" t="s">
        <v>55</v>
      </c>
      <c r="N376" t="s">
        <v>56</v>
      </c>
      <c r="O376" s="11">
        <f>Interpane[[#This Row],[weight (kg)]]*2.20462262</f>
        <v>875.2351801399999</v>
      </c>
    </row>
    <row r="377" spans="1:15" x14ac:dyDescent="0.25">
      <c r="A377" s="13">
        <v>8</v>
      </c>
      <c r="B377">
        <v>300521960</v>
      </c>
      <c r="C377">
        <v>2394738</v>
      </c>
      <c r="D377">
        <v>1</v>
      </c>
      <c r="E377" t="s">
        <v>125</v>
      </c>
      <c r="F377" t="s">
        <v>127</v>
      </c>
      <c r="G377">
        <v>2892</v>
      </c>
      <c r="H377">
        <v>2496</v>
      </c>
      <c r="I377">
        <v>114</v>
      </c>
      <c r="J377">
        <v>98</v>
      </c>
      <c r="K377">
        <v>397</v>
      </c>
      <c r="L377">
        <v>1</v>
      </c>
      <c r="M377" t="s">
        <v>55</v>
      </c>
      <c r="N377" t="s">
        <v>56</v>
      </c>
      <c r="O377" s="11">
        <f>Interpane[[#This Row],[weight (kg)]]*2.20462262</f>
        <v>875.2351801399999</v>
      </c>
    </row>
    <row r="378" spans="1:15" x14ac:dyDescent="0.25">
      <c r="A378" s="13">
        <v>8</v>
      </c>
      <c r="B378">
        <v>300521960</v>
      </c>
      <c r="C378">
        <v>2394738</v>
      </c>
      <c r="D378">
        <v>1</v>
      </c>
      <c r="E378" t="s">
        <v>125</v>
      </c>
      <c r="F378" t="s">
        <v>127</v>
      </c>
      <c r="G378">
        <v>2892</v>
      </c>
      <c r="H378">
        <v>2496</v>
      </c>
      <c r="I378">
        <v>114</v>
      </c>
      <c r="J378">
        <v>98</v>
      </c>
      <c r="K378">
        <v>397</v>
      </c>
      <c r="L378">
        <v>1</v>
      </c>
      <c r="M378" t="s">
        <v>55</v>
      </c>
      <c r="N378" t="s">
        <v>56</v>
      </c>
      <c r="O378" s="11">
        <f>Interpane[[#This Row],[weight (kg)]]*2.20462262</f>
        <v>875.2351801399999</v>
      </c>
    </row>
    <row r="379" spans="1:15" x14ac:dyDescent="0.25">
      <c r="A379" s="13">
        <v>8</v>
      </c>
      <c r="B379">
        <v>300521960</v>
      </c>
      <c r="C379">
        <v>2394738</v>
      </c>
      <c r="D379">
        <v>1</v>
      </c>
      <c r="E379" t="s">
        <v>125</v>
      </c>
      <c r="F379" t="s">
        <v>127</v>
      </c>
      <c r="G379">
        <v>2892</v>
      </c>
      <c r="H379">
        <v>2496</v>
      </c>
      <c r="I379">
        <v>114</v>
      </c>
      <c r="J379">
        <v>98</v>
      </c>
      <c r="K379">
        <v>397</v>
      </c>
      <c r="L379">
        <v>1</v>
      </c>
      <c r="M379" t="s">
        <v>55</v>
      </c>
      <c r="N379" t="s">
        <v>56</v>
      </c>
      <c r="O379" s="11">
        <f>Interpane[[#This Row],[weight (kg)]]*2.20462262</f>
        <v>875.2351801399999</v>
      </c>
    </row>
    <row r="380" spans="1:15" x14ac:dyDescent="0.25">
      <c r="A380" s="13">
        <v>8</v>
      </c>
      <c r="B380">
        <v>300521960</v>
      </c>
      <c r="C380">
        <v>2394738</v>
      </c>
      <c r="D380">
        <v>1</v>
      </c>
      <c r="E380" t="s">
        <v>125</v>
      </c>
      <c r="F380" t="s">
        <v>127</v>
      </c>
      <c r="G380">
        <v>2892</v>
      </c>
      <c r="H380">
        <v>2496</v>
      </c>
      <c r="I380">
        <v>114</v>
      </c>
      <c r="J380">
        <v>98</v>
      </c>
      <c r="K380">
        <v>397</v>
      </c>
      <c r="L380">
        <v>1</v>
      </c>
      <c r="M380" t="s">
        <v>55</v>
      </c>
      <c r="N380" t="s">
        <v>56</v>
      </c>
      <c r="O380" s="11">
        <f>Interpane[[#This Row],[weight (kg)]]*2.20462262</f>
        <v>875.2351801399999</v>
      </c>
    </row>
    <row r="381" spans="1:15" x14ac:dyDescent="0.25">
      <c r="A381" s="13">
        <v>8</v>
      </c>
      <c r="B381">
        <v>300521960</v>
      </c>
      <c r="C381">
        <v>2394738</v>
      </c>
      <c r="D381">
        <v>1</v>
      </c>
      <c r="E381" t="s">
        <v>125</v>
      </c>
      <c r="F381" t="s">
        <v>127</v>
      </c>
      <c r="G381">
        <v>2892</v>
      </c>
      <c r="H381">
        <v>2496</v>
      </c>
      <c r="I381">
        <v>114</v>
      </c>
      <c r="J381">
        <v>98</v>
      </c>
      <c r="K381">
        <v>397</v>
      </c>
      <c r="L381">
        <v>1</v>
      </c>
      <c r="M381" t="s">
        <v>55</v>
      </c>
      <c r="N381" t="s">
        <v>56</v>
      </c>
      <c r="O381" s="11">
        <f>Interpane[[#This Row],[weight (kg)]]*2.20462262</f>
        <v>875.2351801399999</v>
      </c>
    </row>
    <row r="382" spans="1:15" x14ac:dyDescent="0.25">
      <c r="A382" s="13">
        <v>8</v>
      </c>
      <c r="B382">
        <v>300524964</v>
      </c>
      <c r="C382">
        <v>2394738</v>
      </c>
      <c r="D382">
        <v>1</v>
      </c>
      <c r="E382" t="s">
        <v>125</v>
      </c>
      <c r="F382" t="s">
        <v>127</v>
      </c>
      <c r="G382">
        <v>2892</v>
      </c>
      <c r="H382">
        <v>2496</v>
      </c>
      <c r="I382">
        <v>114</v>
      </c>
      <c r="J382">
        <v>98</v>
      </c>
      <c r="K382">
        <v>397</v>
      </c>
      <c r="L382">
        <v>1</v>
      </c>
      <c r="M382" t="s">
        <v>55</v>
      </c>
      <c r="N382" t="s">
        <v>56</v>
      </c>
      <c r="O382" s="11">
        <f>Interpane[[#This Row],[weight (kg)]]*2.20462262</f>
        <v>875.2351801399999</v>
      </c>
    </row>
    <row r="383" spans="1:15" x14ac:dyDescent="0.25">
      <c r="A383" s="13">
        <v>8</v>
      </c>
      <c r="B383">
        <v>300524964</v>
      </c>
      <c r="C383">
        <v>2394738</v>
      </c>
      <c r="D383">
        <v>1</v>
      </c>
      <c r="E383" t="s">
        <v>125</v>
      </c>
      <c r="F383" t="s">
        <v>127</v>
      </c>
      <c r="G383">
        <v>2892</v>
      </c>
      <c r="H383">
        <v>2496</v>
      </c>
      <c r="I383">
        <v>114</v>
      </c>
      <c r="J383">
        <v>98</v>
      </c>
      <c r="K383">
        <v>397</v>
      </c>
      <c r="L383">
        <v>1</v>
      </c>
      <c r="M383" t="s">
        <v>55</v>
      </c>
      <c r="N383" t="s">
        <v>56</v>
      </c>
      <c r="O383" s="11">
        <f>Interpane[[#This Row],[weight (kg)]]*2.20462262</f>
        <v>875.2351801399999</v>
      </c>
    </row>
    <row r="384" spans="1:15" x14ac:dyDescent="0.25">
      <c r="A384" s="13">
        <v>8</v>
      </c>
      <c r="B384">
        <v>300524964</v>
      </c>
      <c r="C384">
        <v>2394738</v>
      </c>
      <c r="D384">
        <v>1</v>
      </c>
      <c r="E384" t="s">
        <v>125</v>
      </c>
      <c r="F384" t="s">
        <v>127</v>
      </c>
      <c r="G384">
        <v>2892</v>
      </c>
      <c r="H384">
        <v>2496</v>
      </c>
      <c r="I384">
        <v>114</v>
      </c>
      <c r="J384">
        <v>98</v>
      </c>
      <c r="K384">
        <v>397</v>
      </c>
      <c r="L384">
        <v>1</v>
      </c>
      <c r="M384" t="s">
        <v>55</v>
      </c>
      <c r="N384" t="s">
        <v>56</v>
      </c>
      <c r="O384" s="11">
        <f>Interpane[[#This Row],[weight (kg)]]*2.20462262</f>
        <v>875.2351801399999</v>
      </c>
    </row>
    <row r="385" spans="1:15" x14ac:dyDescent="0.25">
      <c r="A385" s="13">
        <v>8</v>
      </c>
      <c r="B385">
        <v>300524964</v>
      </c>
      <c r="C385">
        <v>2394738</v>
      </c>
      <c r="D385">
        <v>1</v>
      </c>
      <c r="E385" t="s">
        <v>125</v>
      </c>
      <c r="F385" t="s">
        <v>127</v>
      </c>
      <c r="G385">
        <v>2892</v>
      </c>
      <c r="H385">
        <v>2496</v>
      </c>
      <c r="I385">
        <v>114</v>
      </c>
      <c r="J385">
        <v>98</v>
      </c>
      <c r="K385">
        <v>397</v>
      </c>
      <c r="L385">
        <v>1</v>
      </c>
      <c r="M385" t="s">
        <v>55</v>
      </c>
      <c r="N385" t="s">
        <v>56</v>
      </c>
      <c r="O385" s="11">
        <f>Interpane[[#This Row],[weight (kg)]]*2.20462262</f>
        <v>875.2351801399999</v>
      </c>
    </row>
    <row r="386" spans="1:15" x14ac:dyDescent="0.25">
      <c r="A386" s="13">
        <v>8</v>
      </c>
      <c r="B386">
        <v>300524964</v>
      </c>
      <c r="C386">
        <v>2394738</v>
      </c>
      <c r="D386">
        <v>1</v>
      </c>
      <c r="E386" t="s">
        <v>125</v>
      </c>
      <c r="F386" t="s">
        <v>127</v>
      </c>
      <c r="G386">
        <v>2892</v>
      </c>
      <c r="H386">
        <v>2496</v>
      </c>
      <c r="I386">
        <v>114</v>
      </c>
      <c r="J386">
        <v>98</v>
      </c>
      <c r="K386">
        <v>397</v>
      </c>
      <c r="L386">
        <v>1</v>
      </c>
      <c r="M386" t="s">
        <v>55</v>
      </c>
      <c r="N386" t="s">
        <v>56</v>
      </c>
      <c r="O386" s="11">
        <f>Interpane[[#This Row],[weight (kg)]]*2.20462262</f>
        <v>875.2351801399999</v>
      </c>
    </row>
    <row r="387" spans="1:15" x14ac:dyDescent="0.25">
      <c r="A387" s="13">
        <v>8</v>
      </c>
      <c r="B387">
        <v>300520184</v>
      </c>
      <c r="C387">
        <v>2394738</v>
      </c>
      <c r="D387">
        <v>1</v>
      </c>
      <c r="E387" t="s">
        <v>125</v>
      </c>
      <c r="F387" t="s">
        <v>127</v>
      </c>
      <c r="G387">
        <v>2892</v>
      </c>
      <c r="H387">
        <v>2496</v>
      </c>
      <c r="I387">
        <v>114</v>
      </c>
      <c r="J387">
        <v>98</v>
      </c>
      <c r="K387">
        <v>397</v>
      </c>
      <c r="L387">
        <v>1</v>
      </c>
      <c r="M387" t="s">
        <v>55</v>
      </c>
      <c r="N387" t="s">
        <v>56</v>
      </c>
      <c r="O387" s="11">
        <f>Interpane[[#This Row],[weight (kg)]]*2.20462262</f>
        <v>875.2351801399999</v>
      </c>
    </row>
    <row r="388" spans="1:15" x14ac:dyDescent="0.25">
      <c r="A388" s="13">
        <v>8</v>
      </c>
      <c r="B388">
        <v>300520184</v>
      </c>
      <c r="C388">
        <v>2394738</v>
      </c>
      <c r="D388">
        <v>1</v>
      </c>
      <c r="E388" t="s">
        <v>125</v>
      </c>
      <c r="F388" t="s">
        <v>127</v>
      </c>
      <c r="G388">
        <v>2892</v>
      </c>
      <c r="H388">
        <v>2496</v>
      </c>
      <c r="I388">
        <v>114</v>
      </c>
      <c r="J388">
        <v>98</v>
      </c>
      <c r="K388">
        <v>397</v>
      </c>
      <c r="L388">
        <v>1</v>
      </c>
      <c r="M388" t="s">
        <v>55</v>
      </c>
      <c r="N388" t="s">
        <v>56</v>
      </c>
      <c r="O388" s="11">
        <f>Interpane[[#This Row],[weight (kg)]]*2.20462262</f>
        <v>875.2351801399999</v>
      </c>
    </row>
    <row r="389" spans="1:15" x14ac:dyDescent="0.25">
      <c r="A389" s="13">
        <v>8</v>
      </c>
      <c r="B389">
        <v>300520184</v>
      </c>
      <c r="C389">
        <v>2394738</v>
      </c>
      <c r="D389">
        <v>1</v>
      </c>
      <c r="E389" t="s">
        <v>125</v>
      </c>
      <c r="F389" t="s">
        <v>127</v>
      </c>
      <c r="G389">
        <v>2892</v>
      </c>
      <c r="H389">
        <v>2496</v>
      </c>
      <c r="I389">
        <v>114</v>
      </c>
      <c r="J389">
        <v>98</v>
      </c>
      <c r="K389">
        <v>397</v>
      </c>
      <c r="L389">
        <v>1</v>
      </c>
      <c r="M389" t="s">
        <v>55</v>
      </c>
      <c r="N389" t="s">
        <v>56</v>
      </c>
      <c r="O389" s="11">
        <f>Interpane[[#This Row],[weight (kg)]]*2.20462262</f>
        <v>875.2351801399999</v>
      </c>
    </row>
    <row r="390" spans="1:15" x14ac:dyDescent="0.25">
      <c r="A390" s="13">
        <v>8</v>
      </c>
      <c r="B390">
        <v>300520184</v>
      </c>
      <c r="C390">
        <v>2394738</v>
      </c>
      <c r="D390">
        <v>1</v>
      </c>
      <c r="E390" t="s">
        <v>125</v>
      </c>
      <c r="F390" t="s">
        <v>127</v>
      </c>
      <c r="G390">
        <v>2892</v>
      </c>
      <c r="H390">
        <v>2496</v>
      </c>
      <c r="I390">
        <v>114</v>
      </c>
      <c r="J390">
        <v>98</v>
      </c>
      <c r="K390">
        <v>397</v>
      </c>
      <c r="L390">
        <v>1</v>
      </c>
      <c r="M390" t="s">
        <v>55</v>
      </c>
      <c r="N390" t="s">
        <v>56</v>
      </c>
      <c r="O390" s="11">
        <f>Interpane[[#This Row],[weight (kg)]]*2.20462262</f>
        <v>875.2351801399999</v>
      </c>
    </row>
    <row r="391" spans="1:15" x14ac:dyDescent="0.25">
      <c r="A391" s="13">
        <v>8</v>
      </c>
      <c r="B391">
        <v>300520184</v>
      </c>
      <c r="C391">
        <v>2394738</v>
      </c>
      <c r="D391">
        <v>1</v>
      </c>
      <c r="E391" t="s">
        <v>125</v>
      </c>
      <c r="F391" t="s">
        <v>127</v>
      </c>
      <c r="G391">
        <v>2892</v>
      </c>
      <c r="H391">
        <v>2496</v>
      </c>
      <c r="I391">
        <v>114</v>
      </c>
      <c r="J391">
        <v>98</v>
      </c>
      <c r="K391">
        <v>397</v>
      </c>
      <c r="L391">
        <v>1</v>
      </c>
      <c r="M391" t="s">
        <v>55</v>
      </c>
      <c r="N391" t="s">
        <v>56</v>
      </c>
      <c r="O391" s="11">
        <f>Interpane[[#This Row],[weight (kg)]]*2.20462262</f>
        <v>875.2351801399999</v>
      </c>
    </row>
    <row r="392" spans="1:15" x14ac:dyDescent="0.25">
      <c r="A392" s="13">
        <v>11</v>
      </c>
      <c r="B392">
        <v>300520037</v>
      </c>
      <c r="C392">
        <v>2394728</v>
      </c>
      <c r="D392">
        <v>2</v>
      </c>
      <c r="E392" t="s">
        <v>111</v>
      </c>
      <c r="F392" t="s">
        <v>61</v>
      </c>
      <c r="G392">
        <v>1781</v>
      </c>
      <c r="H392">
        <v>2496</v>
      </c>
      <c r="I392">
        <v>70</v>
      </c>
      <c r="J392">
        <v>98</v>
      </c>
      <c r="K392">
        <v>245</v>
      </c>
      <c r="L392">
        <v>1</v>
      </c>
      <c r="M392" t="s">
        <v>167</v>
      </c>
      <c r="N392" t="s">
        <v>113</v>
      </c>
      <c r="O392" s="11">
        <f>Interpane[[#This Row],[weight (kg)]]*2.20462262</f>
        <v>540.13254189999998</v>
      </c>
    </row>
    <row r="393" spans="1:15" x14ac:dyDescent="0.25">
      <c r="A393" s="13">
        <v>11</v>
      </c>
      <c r="B393">
        <v>300520037</v>
      </c>
      <c r="C393">
        <v>2394728</v>
      </c>
      <c r="D393">
        <v>2</v>
      </c>
      <c r="E393" t="s">
        <v>111</v>
      </c>
      <c r="F393" t="s">
        <v>61</v>
      </c>
      <c r="G393">
        <v>1781</v>
      </c>
      <c r="H393">
        <v>2496</v>
      </c>
      <c r="I393">
        <v>70</v>
      </c>
      <c r="J393">
        <v>98</v>
      </c>
      <c r="K393">
        <v>245</v>
      </c>
      <c r="L393">
        <v>1</v>
      </c>
      <c r="M393" t="s">
        <v>167</v>
      </c>
      <c r="N393" t="s">
        <v>113</v>
      </c>
      <c r="O393" s="11">
        <f>Interpane[[#This Row],[weight (kg)]]*2.20462262</f>
        <v>540.13254189999998</v>
      </c>
    </row>
    <row r="394" spans="1:15" x14ac:dyDescent="0.25">
      <c r="A394" s="13">
        <v>11</v>
      </c>
      <c r="B394">
        <v>300520037</v>
      </c>
      <c r="C394">
        <v>2394728</v>
      </c>
      <c r="D394">
        <v>2</v>
      </c>
      <c r="E394" t="s">
        <v>111</v>
      </c>
      <c r="F394" t="s">
        <v>61</v>
      </c>
      <c r="G394">
        <v>1781</v>
      </c>
      <c r="H394">
        <v>2496</v>
      </c>
      <c r="I394">
        <v>70</v>
      </c>
      <c r="J394">
        <v>98</v>
      </c>
      <c r="K394">
        <v>245</v>
      </c>
      <c r="L394">
        <v>1</v>
      </c>
      <c r="M394" t="s">
        <v>167</v>
      </c>
      <c r="N394" t="s">
        <v>113</v>
      </c>
      <c r="O394" s="11">
        <f>Interpane[[#This Row],[weight (kg)]]*2.20462262</f>
        <v>540.13254189999998</v>
      </c>
    </row>
    <row r="395" spans="1:15" x14ac:dyDescent="0.25">
      <c r="A395" s="13">
        <v>11</v>
      </c>
      <c r="B395">
        <v>300520037</v>
      </c>
      <c r="C395">
        <v>2394728</v>
      </c>
      <c r="D395">
        <v>2</v>
      </c>
      <c r="E395" t="s">
        <v>111</v>
      </c>
      <c r="F395" t="s">
        <v>61</v>
      </c>
      <c r="G395">
        <v>1781</v>
      </c>
      <c r="H395">
        <v>2496</v>
      </c>
      <c r="I395">
        <v>70</v>
      </c>
      <c r="J395">
        <v>98</v>
      </c>
      <c r="K395">
        <v>245</v>
      </c>
      <c r="L395">
        <v>1</v>
      </c>
      <c r="M395" t="s">
        <v>167</v>
      </c>
      <c r="N395" t="s">
        <v>113</v>
      </c>
      <c r="O395" s="11">
        <f>Interpane[[#This Row],[weight (kg)]]*2.20462262</f>
        <v>540.13254189999998</v>
      </c>
    </row>
    <row r="396" spans="1:15" x14ac:dyDescent="0.25">
      <c r="A396" s="13">
        <v>11</v>
      </c>
      <c r="B396">
        <v>300520037</v>
      </c>
      <c r="C396">
        <v>2394728</v>
      </c>
      <c r="D396">
        <v>3</v>
      </c>
      <c r="E396" t="s">
        <v>168</v>
      </c>
      <c r="F396" t="s">
        <v>61</v>
      </c>
      <c r="G396">
        <v>1781</v>
      </c>
      <c r="H396">
        <v>2248</v>
      </c>
      <c r="I396">
        <v>70</v>
      </c>
      <c r="J396">
        <v>89</v>
      </c>
      <c r="K396">
        <v>220</v>
      </c>
      <c r="L396">
        <v>1</v>
      </c>
      <c r="M396" t="s">
        <v>167</v>
      </c>
      <c r="N396" t="s">
        <v>113</v>
      </c>
      <c r="O396" s="11">
        <f>Interpane[[#This Row],[weight (kg)]]*2.20462262</f>
        <v>485.01697639999998</v>
      </c>
    </row>
    <row r="397" spans="1:15" x14ac:dyDescent="0.25">
      <c r="A397" s="13">
        <v>11</v>
      </c>
      <c r="B397">
        <v>300520037</v>
      </c>
      <c r="C397">
        <v>2394728</v>
      </c>
      <c r="D397">
        <v>4</v>
      </c>
      <c r="E397" t="s">
        <v>169</v>
      </c>
      <c r="F397" t="s">
        <v>61</v>
      </c>
      <c r="G397">
        <v>1781</v>
      </c>
      <c r="H397">
        <v>1099</v>
      </c>
      <c r="I397">
        <v>70</v>
      </c>
      <c r="J397">
        <v>43</v>
      </c>
      <c r="K397">
        <v>108</v>
      </c>
      <c r="L397">
        <v>1</v>
      </c>
      <c r="M397" t="s">
        <v>167</v>
      </c>
      <c r="N397" t="s">
        <v>113</v>
      </c>
      <c r="O397" s="11">
        <f>Interpane[[#This Row],[weight (kg)]]*2.20462262</f>
        <v>238.09924296</v>
      </c>
    </row>
    <row r="398" spans="1:15" x14ac:dyDescent="0.25">
      <c r="A398" s="13">
        <v>11</v>
      </c>
      <c r="B398">
        <v>300520037</v>
      </c>
      <c r="C398">
        <v>2394728</v>
      </c>
      <c r="D398">
        <v>7</v>
      </c>
      <c r="E398" t="s">
        <v>170</v>
      </c>
      <c r="F398" t="s">
        <v>61</v>
      </c>
      <c r="G398">
        <v>2188</v>
      </c>
      <c r="H398">
        <v>1099</v>
      </c>
      <c r="I398">
        <v>86</v>
      </c>
      <c r="J398">
        <v>43</v>
      </c>
      <c r="K398">
        <v>132</v>
      </c>
      <c r="L398">
        <v>1</v>
      </c>
      <c r="M398" t="s">
        <v>167</v>
      </c>
      <c r="N398" t="s">
        <v>113</v>
      </c>
      <c r="O398" s="11">
        <f>Interpane[[#This Row],[weight (kg)]]*2.20462262</f>
        <v>291.01018583999996</v>
      </c>
    </row>
    <row r="399" spans="1:15" x14ac:dyDescent="0.25">
      <c r="A399" s="13">
        <v>11</v>
      </c>
      <c r="B399">
        <v>300520037</v>
      </c>
      <c r="C399">
        <v>2394728</v>
      </c>
      <c r="D399">
        <v>7</v>
      </c>
      <c r="E399" t="s">
        <v>170</v>
      </c>
      <c r="F399" t="s">
        <v>61</v>
      </c>
      <c r="G399">
        <v>2188</v>
      </c>
      <c r="H399">
        <v>1099</v>
      </c>
      <c r="I399">
        <v>86</v>
      </c>
      <c r="J399">
        <v>43</v>
      </c>
      <c r="K399">
        <v>132</v>
      </c>
      <c r="L399">
        <v>1</v>
      </c>
      <c r="M399" t="s">
        <v>167</v>
      </c>
      <c r="N399" t="s">
        <v>113</v>
      </c>
      <c r="O399" s="11">
        <f>Interpane[[#This Row],[weight (kg)]]*2.20462262</f>
        <v>291.01018583999996</v>
      </c>
    </row>
    <row r="400" spans="1:15" x14ac:dyDescent="0.25">
      <c r="A400" s="13">
        <v>11</v>
      </c>
      <c r="B400">
        <v>300520037</v>
      </c>
      <c r="C400">
        <v>2394179</v>
      </c>
      <c r="D400">
        <v>2</v>
      </c>
      <c r="E400" t="s">
        <v>171</v>
      </c>
      <c r="F400" t="s">
        <v>66</v>
      </c>
      <c r="G400">
        <v>2181</v>
      </c>
      <c r="H400">
        <v>1683</v>
      </c>
      <c r="I400">
        <v>86</v>
      </c>
      <c r="J400">
        <v>66</v>
      </c>
      <c r="K400">
        <v>202</v>
      </c>
      <c r="L400">
        <v>1</v>
      </c>
      <c r="M400" t="s">
        <v>167</v>
      </c>
      <c r="N400" t="s">
        <v>113</v>
      </c>
      <c r="O400" s="11">
        <f>Interpane[[#This Row],[weight (kg)]]*2.20462262</f>
        <v>445.33376923999998</v>
      </c>
    </row>
    <row r="401" spans="1:15" x14ac:dyDescent="0.25">
      <c r="A401" s="13">
        <v>11</v>
      </c>
      <c r="B401">
        <v>300520037</v>
      </c>
      <c r="C401">
        <v>2394179</v>
      </c>
      <c r="D401">
        <v>2</v>
      </c>
      <c r="E401" t="s">
        <v>171</v>
      </c>
      <c r="F401" t="s">
        <v>66</v>
      </c>
      <c r="G401">
        <v>2181</v>
      </c>
      <c r="H401">
        <v>1683</v>
      </c>
      <c r="I401">
        <v>86</v>
      </c>
      <c r="J401">
        <v>66</v>
      </c>
      <c r="K401">
        <v>202</v>
      </c>
      <c r="L401">
        <v>1</v>
      </c>
      <c r="M401" t="s">
        <v>167</v>
      </c>
      <c r="N401" t="s">
        <v>113</v>
      </c>
      <c r="O401" s="11">
        <f>Interpane[[#This Row],[weight (kg)]]*2.20462262</f>
        <v>445.33376923999998</v>
      </c>
    </row>
    <row r="402" spans="1:15" x14ac:dyDescent="0.25">
      <c r="A402" s="13">
        <v>11</v>
      </c>
      <c r="B402">
        <v>300521805</v>
      </c>
      <c r="C402">
        <v>2394728</v>
      </c>
      <c r="D402">
        <v>5</v>
      </c>
      <c r="E402" t="s">
        <v>172</v>
      </c>
      <c r="F402" t="s">
        <v>61</v>
      </c>
      <c r="G402">
        <v>2181</v>
      </c>
      <c r="H402">
        <v>870</v>
      </c>
      <c r="I402">
        <v>86</v>
      </c>
      <c r="J402">
        <v>34</v>
      </c>
      <c r="K402">
        <v>105</v>
      </c>
      <c r="L402">
        <v>1</v>
      </c>
      <c r="M402" t="s">
        <v>173</v>
      </c>
      <c r="N402" t="s">
        <v>102</v>
      </c>
      <c r="O402" s="11">
        <f>Interpane[[#This Row],[weight (kg)]]*2.20462262</f>
        <v>231.4853751</v>
      </c>
    </row>
    <row r="403" spans="1:15" x14ac:dyDescent="0.25">
      <c r="A403" s="13">
        <v>11</v>
      </c>
      <c r="B403">
        <v>300521805</v>
      </c>
      <c r="C403">
        <v>2394728</v>
      </c>
      <c r="D403">
        <v>5</v>
      </c>
      <c r="E403" t="s">
        <v>172</v>
      </c>
      <c r="F403" t="s">
        <v>61</v>
      </c>
      <c r="G403">
        <v>2181</v>
      </c>
      <c r="H403">
        <v>870</v>
      </c>
      <c r="I403">
        <v>86</v>
      </c>
      <c r="J403">
        <v>34</v>
      </c>
      <c r="K403">
        <v>105</v>
      </c>
      <c r="L403">
        <v>1</v>
      </c>
      <c r="M403" t="s">
        <v>173</v>
      </c>
      <c r="N403" t="s">
        <v>102</v>
      </c>
      <c r="O403" s="11">
        <f>Interpane[[#This Row],[weight (kg)]]*2.20462262</f>
        <v>231.4853751</v>
      </c>
    </row>
    <row r="404" spans="1:15" x14ac:dyDescent="0.25">
      <c r="A404" s="13">
        <v>11</v>
      </c>
      <c r="B404">
        <v>300521805</v>
      </c>
      <c r="C404">
        <v>2394728</v>
      </c>
      <c r="D404">
        <v>5</v>
      </c>
      <c r="E404" t="s">
        <v>172</v>
      </c>
      <c r="F404" t="s">
        <v>61</v>
      </c>
      <c r="G404">
        <v>2181</v>
      </c>
      <c r="H404">
        <v>870</v>
      </c>
      <c r="I404">
        <v>86</v>
      </c>
      <c r="J404">
        <v>34</v>
      </c>
      <c r="K404">
        <v>105</v>
      </c>
      <c r="L404">
        <v>1</v>
      </c>
      <c r="M404" t="s">
        <v>173</v>
      </c>
      <c r="N404" t="s">
        <v>102</v>
      </c>
      <c r="O404" s="11">
        <f>Interpane[[#This Row],[weight (kg)]]*2.20462262</f>
        <v>231.4853751</v>
      </c>
    </row>
    <row r="405" spans="1:15" x14ac:dyDescent="0.25">
      <c r="A405" s="13">
        <v>11</v>
      </c>
      <c r="B405">
        <v>300521805</v>
      </c>
      <c r="C405">
        <v>2394728</v>
      </c>
      <c r="D405">
        <v>5</v>
      </c>
      <c r="E405" t="s">
        <v>172</v>
      </c>
      <c r="F405" t="s">
        <v>61</v>
      </c>
      <c r="G405">
        <v>2181</v>
      </c>
      <c r="H405">
        <v>870</v>
      </c>
      <c r="I405">
        <v>86</v>
      </c>
      <c r="J405">
        <v>34</v>
      </c>
      <c r="K405">
        <v>105</v>
      </c>
      <c r="L405">
        <v>1</v>
      </c>
      <c r="M405" t="s">
        <v>173</v>
      </c>
      <c r="N405" t="s">
        <v>102</v>
      </c>
      <c r="O405" s="11">
        <f>Interpane[[#This Row],[weight (kg)]]*2.20462262</f>
        <v>231.4853751</v>
      </c>
    </row>
    <row r="406" spans="1:15" x14ac:dyDescent="0.25">
      <c r="A406" s="13">
        <v>11</v>
      </c>
      <c r="B406">
        <v>300521805</v>
      </c>
      <c r="C406">
        <v>2394728</v>
      </c>
      <c r="D406">
        <v>5</v>
      </c>
      <c r="E406" t="s">
        <v>172</v>
      </c>
      <c r="F406" t="s">
        <v>61</v>
      </c>
      <c r="G406">
        <v>2181</v>
      </c>
      <c r="H406">
        <v>870</v>
      </c>
      <c r="I406">
        <v>86</v>
      </c>
      <c r="J406">
        <v>34</v>
      </c>
      <c r="K406">
        <v>105</v>
      </c>
      <c r="L406">
        <v>1</v>
      </c>
      <c r="M406" t="s">
        <v>173</v>
      </c>
      <c r="N406" t="s">
        <v>102</v>
      </c>
      <c r="O406" s="11">
        <f>Interpane[[#This Row],[weight (kg)]]*2.20462262</f>
        <v>231.4853751</v>
      </c>
    </row>
    <row r="407" spans="1:15" x14ac:dyDescent="0.25">
      <c r="A407" s="13">
        <v>11</v>
      </c>
      <c r="B407">
        <v>300521805</v>
      </c>
      <c r="C407">
        <v>2394728</v>
      </c>
      <c r="D407">
        <v>5</v>
      </c>
      <c r="E407" t="s">
        <v>172</v>
      </c>
      <c r="F407" t="s">
        <v>61</v>
      </c>
      <c r="G407">
        <v>2181</v>
      </c>
      <c r="H407">
        <v>870</v>
      </c>
      <c r="I407">
        <v>86</v>
      </c>
      <c r="J407">
        <v>34</v>
      </c>
      <c r="K407">
        <v>105</v>
      </c>
      <c r="L407">
        <v>1</v>
      </c>
      <c r="M407" t="s">
        <v>173</v>
      </c>
      <c r="N407" t="s">
        <v>102</v>
      </c>
      <c r="O407" s="11">
        <f>Interpane[[#This Row],[weight (kg)]]*2.20462262</f>
        <v>231.4853751</v>
      </c>
    </row>
    <row r="408" spans="1:15" x14ac:dyDescent="0.25">
      <c r="A408" s="13">
        <v>11</v>
      </c>
      <c r="B408">
        <v>300521805</v>
      </c>
      <c r="C408">
        <v>2394728</v>
      </c>
      <c r="D408">
        <v>5</v>
      </c>
      <c r="E408" t="s">
        <v>172</v>
      </c>
      <c r="F408" t="s">
        <v>61</v>
      </c>
      <c r="G408">
        <v>2181</v>
      </c>
      <c r="H408">
        <v>870</v>
      </c>
      <c r="I408">
        <v>86</v>
      </c>
      <c r="J408">
        <v>34</v>
      </c>
      <c r="K408">
        <v>105</v>
      </c>
      <c r="L408">
        <v>1</v>
      </c>
      <c r="M408" t="s">
        <v>173</v>
      </c>
      <c r="N408" t="s">
        <v>102</v>
      </c>
      <c r="O408" s="11">
        <f>Interpane[[#This Row],[weight (kg)]]*2.20462262</f>
        <v>231.4853751</v>
      </c>
    </row>
    <row r="409" spans="1:15" x14ac:dyDescent="0.25">
      <c r="A409" s="13">
        <v>11</v>
      </c>
      <c r="B409">
        <v>300521805</v>
      </c>
      <c r="C409">
        <v>2394728</v>
      </c>
      <c r="D409">
        <v>5</v>
      </c>
      <c r="E409" t="s">
        <v>172</v>
      </c>
      <c r="F409" t="s">
        <v>61</v>
      </c>
      <c r="G409">
        <v>2181</v>
      </c>
      <c r="H409">
        <v>870</v>
      </c>
      <c r="I409">
        <v>86</v>
      </c>
      <c r="J409">
        <v>34</v>
      </c>
      <c r="K409">
        <v>105</v>
      </c>
      <c r="L409">
        <v>1</v>
      </c>
      <c r="M409" t="s">
        <v>173</v>
      </c>
      <c r="N409" t="s">
        <v>102</v>
      </c>
      <c r="O409" s="11">
        <f>Interpane[[#This Row],[weight (kg)]]*2.20462262</f>
        <v>231.4853751</v>
      </c>
    </row>
    <row r="410" spans="1:15" x14ac:dyDescent="0.25">
      <c r="A410" s="13">
        <v>11</v>
      </c>
      <c r="B410">
        <v>300521805</v>
      </c>
      <c r="C410">
        <v>2394728</v>
      </c>
      <c r="D410">
        <v>5</v>
      </c>
      <c r="E410" t="s">
        <v>172</v>
      </c>
      <c r="F410" t="s">
        <v>61</v>
      </c>
      <c r="G410">
        <v>2181</v>
      </c>
      <c r="H410">
        <v>870</v>
      </c>
      <c r="I410">
        <v>86</v>
      </c>
      <c r="J410">
        <v>34</v>
      </c>
      <c r="K410">
        <v>105</v>
      </c>
      <c r="L410">
        <v>1</v>
      </c>
      <c r="M410" t="s">
        <v>173</v>
      </c>
      <c r="N410" t="s">
        <v>102</v>
      </c>
      <c r="O410" s="11">
        <f>Interpane[[#This Row],[weight (kg)]]*2.20462262</f>
        <v>231.4853751</v>
      </c>
    </row>
    <row r="411" spans="1:15" x14ac:dyDescent="0.25">
      <c r="A411" s="13">
        <v>11</v>
      </c>
      <c r="B411">
        <v>300521805</v>
      </c>
      <c r="C411">
        <v>2394728</v>
      </c>
      <c r="D411">
        <v>5</v>
      </c>
      <c r="E411" t="s">
        <v>172</v>
      </c>
      <c r="F411" t="s">
        <v>61</v>
      </c>
      <c r="G411">
        <v>2181</v>
      </c>
      <c r="H411">
        <v>870</v>
      </c>
      <c r="I411">
        <v>86</v>
      </c>
      <c r="J411">
        <v>34</v>
      </c>
      <c r="K411">
        <v>105</v>
      </c>
      <c r="L411">
        <v>1</v>
      </c>
      <c r="M411" t="s">
        <v>173</v>
      </c>
      <c r="N411" t="s">
        <v>102</v>
      </c>
      <c r="O411" s="11">
        <f>Interpane[[#This Row],[weight (kg)]]*2.20462262</f>
        <v>231.4853751</v>
      </c>
    </row>
    <row r="412" spans="1:15" x14ac:dyDescent="0.25">
      <c r="A412" s="13">
        <v>11</v>
      </c>
      <c r="B412">
        <v>300521805</v>
      </c>
      <c r="C412">
        <v>2394728</v>
      </c>
      <c r="D412">
        <v>5</v>
      </c>
      <c r="E412" t="s">
        <v>172</v>
      </c>
      <c r="F412" t="s">
        <v>61</v>
      </c>
      <c r="G412">
        <v>2181</v>
      </c>
      <c r="H412">
        <v>870</v>
      </c>
      <c r="I412">
        <v>86</v>
      </c>
      <c r="J412">
        <v>34</v>
      </c>
      <c r="K412">
        <v>105</v>
      </c>
      <c r="L412">
        <v>1</v>
      </c>
      <c r="M412" t="s">
        <v>173</v>
      </c>
      <c r="N412" t="s">
        <v>102</v>
      </c>
      <c r="O412" s="11">
        <f>Interpane[[#This Row],[weight (kg)]]*2.20462262</f>
        <v>231.4853751</v>
      </c>
    </row>
    <row r="413" spans="1:15" x14ac:dyDescent="0.25">
      <c r="A413" s="13">
        <v>11</v>
      </c>
      <c r="B413">
        <v>300521805</v>
      </c>
      <c r="C413">
        <v>2394728</v>
      </c>
      <c r="D413">
        <v>5</v>
      </c>
      <c r="E413" t="s">
        <v>172</v>
      </c>
      <c r="F413" t="s">
        <v>61</v>
      </c>
      <c r="G413">
        <v>2181</v>
      </c>
      <c r="H413">
        <v>870</v>
      </c>
      <c r="I413">
        <v>86</v>
      </c>
      <c r="J413">
        <v>34</v>
      </c>
      <c r="K413">
        <v>105</v>
      </c>
      <c r="L413">
        <v>1</v>
      </c>
      <c r="M413" t="s">
        <v>173</v>
      </c>
      <c r="N413" t="s">
        <v>102</v>
      </c>
      <c r="O413" s="11">
        <f>Interpane[[#This Row],[weight (kg)]]*2.20462262</f>
        <v>231.4853751</v>
      </c>
    </row>
    <row r="414" spans="1:15" x14ac:dyDescent="0.25">
      <c r="A414" s="13">
        <v>11</v>
      </c>
      <c r="B414">
        <v>300521805</v>
      </c>
      <c r="C414">
        <v>2394728</v>
      </c>
      <c r="D414">
        <v>5</v>
      </c>
      <c r="E414" t="s">
        <v>172</v>
      </c>
      <c r="F414" t="s">
        <v>61</v>
      </c>
      <c r="G414">
        <v>2181</v>
      </c>
      <c r="H414">
        <v>870</v>
      </c>
      <c r="I414">
        <v>86</v>
      </c>
      <c r="J414">
        <v>34</v>
      </c>
      <c r="K414">
        <v>105</v>
      </c>
      <c r="L414">
        <v>1</v>
      </c>
      <c r="M414" t="s">
        <v>173</v>
      </c>
      <c r="N414" t="s">
        <v>102</v>
      </c>
      <c r="O414" s="11">
        <f>Interpane[[#This Row],[weight (kg)]]*2.20462262</f>
        <v>231.4853751</v>
      </c>
    </row>
    <row r="415" spans="1:15" x14ac:dyDescent="0.25">
      <c r="A415" s="13">
        <v>11</v>
      </c>
      <c r="B415">
        <v>300521805</v>
      </c>
      <c r="C415">
        <v>2394728</v>
      </c>
      <c r="D415">
        <v>5</v>
      </c>
      <c r="E415" t="s">
        <v>172</v>
      </c>
      <c r="F415" t="s">
        <v>61</v>
      </c>
      <c r="G415">
        <v>2181</v>
      </c>
      <c r="H415">
        <v>870</v>
      </c>
      <c r="I415">
        <v>86</v>
      </c>
      <c r="J415">
        <v>34</v>
      </c>
      <c r="K415">
        <v>105</v>
      </c>
      <c r="L415">
        <v>1</v>
      </c>
      <c r="M415" t="s">
        <v>173</v>
      </c>
      <c r="N415" t="s">
        <v>102</v>
      </c>
      <c r="O415" s="11">
        <f>Interpane[[#This Row],[weight (kg)]]*2.20462262</f>
        <v>231.4853751</v>
      </c>
    </row>
    <row r="416" spans="1:15" x14ac:dyDescent="0.25">
      <c r="A416" s="13">
        <v>11</v>
      </c>
      <c r="B416">
        <v>300521805</v>
      </c>
      <c r="C416">
        <v>2394728</v>
      </c>
      <c r="D416">
        <v>5</v>
      </c>
      <c r="E416" t="s">
        <v>172</v>
      </c>
      <c r="F416" t="s">
        <v>61</v>
      </c>
      <c r="G416">
        <v>2181</v>
      </c>
      <c r="H416">
        <v>870</v>
      </c>
      <c r="I416">
        <v>86</v>
      </c>
      <c r="J416">
        <v>34</v>
      </c>
      <c r="K416">
        <v>105</v>
      </c>
      <c r="L416">
        <v>1</v>
      </c>
      <c r="M416" t="s">
        <v>173</v>
      </c>
      <c r="N416" t="s">
        <v>102</v>
      </c>
      <c r="O416" s="11">
        <f>Interpane[[#This Row],[weight (kg)]]*2.20462262</f>
        <v>231.4853751</v>
      </c>
    </row>
    <row r="417" spans="1:15" x14ac:dyDescent="0.25">
      <c r="A417" s="13">
        <v>11</v>
      </c>
      <c r="B417">
        <v>300522204</v>
      </c>
      <c r="C417">
        <v>2394737</v>
      </c>
      <c r="D417">
        <v>2</v>
      </c>
      <c r="E417" t="s">
        <v>174</v>
      </c>
      <c r="F417" t="s">
        <v>149</v>
      </c>
      <c r="G417">
        <v>2892</v>
      </c>
      <c r="H417">
        <v>1683</v>
      </c>
      <c r="I417">
        <v>114</v>
      </c>
      <c r="J417">
        <v>66</v>
      </c>
      <c r="K417">
        <v>268</v>
      </c>
      <c r="L417">
        <v>1</v>
      </c>
      <c r="M417" t="s">
        <v>92</v>
      </c>
      <c r="N417" t="s">
        <v>93</v>
      </c>
      <c r="O417" s="11">
        <f>Interpane[[#This Row],[weight (kg)]]*2.20462262</f>
        <v>590.83886215999996</v>
      </c>
    </row>
    <row r="418" spans="1:15" x14ac:dyDescent="0.25">
      <c r="A418" s="13">
        <v>11</v>
      </c>
      <c r="B418">
        <v>300522204</v>
      </c>
      <c r="C418">
        <v>2394739</v>
      </c>
      <c r="D418">
        <v>2</v>
      </c>
      <c r="E418" t="s">
        <v>175</v>
      </c>
      <c r="F418" t="s">
        <v>146</v>
      </c>
      <c r="G418">
        <v>2892</v>
      </c>
      <c r="H418">
        <v>1683</v>
      </c>
      <c r="I418">
        <v>114</v>
      </c>
      <c r="J418">
        <v>66</v>
      </c>
      <c r="K418">
        <v>268</v>
      </c>
      <c r="L418">
        <v>1</v>
      </c>
      <c r="M418" t="s">
        <v>92</v>
      </c>
      <c r="N418" t="s">
        <v>93</v>
      </c>
      <c r="O418" s="11">
        <f>Interpane[[#This Row],[weight (kg)]]*2.20462262</f>
        <v>590.83886215999996</v>
      </c>
    </row>
    <row r="419" spans="1:15" x14ac:dyDescent="0.25">
      <c r="A419" s="13">
        <v>11</v>
      </c>
      <c r="B419">
        <v>300522204</v>
      </c>
      <c r="C419">
        <v>2394737</v>
      </c>
      <c r="D419">
        <v>2</v>
      </c>
      <c r="E419" t="s">
        <v>174</v>
      </c>
      <c r="F419" t="s">
        <v>149</v>
      </c>
      <c r="G419">
        <v>2892</v>
      </c>
      <c r="H419">
        <v>1683</v>
      </c>
      <c r="I419">
        <v>114</v>
      </c>
      <c r="J419">
        <v>66</v>
      </c>
      <c r="K419">
        <v>268</v>
      </c>
      <c r="L419">
        <v>1</v>
      </c>
      <c r="M419" t="s">
        <v>92</v>
      </c>
      <c r="N419" t="s">
        <v>93</v>
      </c>
      <c r="O419" s="11">
        <f>Interpane[[#This Row],[weight (kg)]]*2.20462262</f>
        <v>590.83886215999996</v>
      </c>
    </row>
    <row r="420" spans="1:15" x14ac:dyDescent="0.25">
      <c r="A420" s="13">
        <v>11</v>
      </c>
      <c r="B420">
        <v>300522204</v>
      </c>
      <c r="C420">
        <v>2394739</v>
      </c>
      <c r="D420">
        <v>2</v>
      </c>
      <c r="E420" t="s">
        <v>175</v>
      </c>
      <c r="F420" t="s">
        <v>146</v>
      </c>
      <c r="G420">
        <v>2892</v>
      </c>
      <c r="H420">
        <v>1683</v>
      </c>
      <c r="I420">
        <v>114</v>
      </c>
      <c r="J420">
        <v>66</v>
      </c>
      <c r="K420">
        <v>268</v>
      </c>
      <c r="L420">
        <v>1</v>
      </c>
      <c r="M420" t="s">
        <v>92</v>
      </c>
      <c r="N420" t="s">
        <v>93</v>
      </c>
      <c r="O420" s="11">
        <f>Interpane[[#This Row],[weight (kg)]]*2.20462262</f>
        <v>590.83886215999996</v>
      </c>
    </row>
    <row r="421" spans="1:15" x14ac:dyDescent="0.25">
      <c r="A421" s="13">
        <v>11</v>
      </c>
      <c r="B421">
        <v>300522204</v>
      </c>
      <c r="C421">
        <v>2394740</v>
      </c>
      <c r="D421">
        <v>2</v>
      </c>
      <c r="E421" t="s">
        <v>171</v>
      </c>
      <c r="F421" t="s">
        <v>176</v>
      </c>
      <c r="G421">
        <v>2181</v>
      </c>
      <c r="H421">
        <v>1683</v>
      </c>
      <c r="I421">
        <v>86</v>
      </c>
      <c r="J421">
        <v>66</v>
      </c>
      <c r="K421">
        <v>202</v>
      </c>
      <c r="L421">
        <v>1</v>
      </c>
      <c r="M421" t="s">
        <v>92</v>
      </c>
      <c r="N421" t="s">
        <v>93</v>
      </c>
      <c r="O421" s="11">
        <f>Interpane[[#This Row],[weight (kg)]]*2.20462262</f>
        <v>445.33376923999998</v>
      </c>
    </row>
    <row r="422" spans="1:15" x14ac:dyDescent="0.25">
      <c r="A422" s="13">
        <v>11</v>
      </c>
      <c r="B422">
        <v>300522204</v>
      </c>
      <c r="C422">
        <v>2394740</v>
      </c>
      <c r="D422">
        <v>2</v>
      </c>
      <c r="E422" t="s">
        <v>171</v>
      </c>
      <c r="F422" t="s">
        <v>176</v>
      </c>
      <c r="G422">
        <v>2181</v>
      </c>
      <c r="H422">
        <v>1683</v>
      </c>
      <c r="I422">
        <v>86</v>
      </c>
      <c r="J422">
        <v>66</v>
      </c>
      <c r="K422">
        <v>202</v>
      </c>
      <c r="L422">
        <v>1</v>
      </c>
      <c r="M422" t="s">
        <v>92</v>
      </c>
      <c r="N422" t="s">
        <v>93</v>
      </c>
      <c r="O422" s="11">
        <f>Interpane[[#This Row],[weight (kg)]]*2.20462262</f>
        <v>445.33376923999998</v>
      </c>
    </row>
    <row r="423" spans="1:15" x14ac:dyDescent="0.25">
      <c r="A423" s="13">
        <v>11</v>
      </c>
      <c r="B423">
        <v>300520391</v>
      </c>
      <c r="C423">
        <v>2394815</v>
      </c>
      <c r="D423">
        <v>1</v>
      </c>
      <c r="E423" t="s">
        <v>177</v>
      </c>
      <c r="F423" t="s">
        <v>178</v>
      </c>
      <c r="G423">
        <v>2181</v>
      </c>
      <c r="H423">
        <v>870</v>
      </c>
      <c r="I423">
        <v>86</v>
      </c>
      <c r="J423">
        <v>34</v>
      </c>
      <c r="K423">
        <v>105</v>
      </c>
      <c r="L423">
        <v>1</v>
      </c>
      <c r="M423" t="s">
        <v>179</v>
      </c>
      <c r="N423" t="s">
        <v>180</v>
      </c>
      <c r="O423" s="11">
        <f>Interpane[[#This Row],[weight (kg)]]*2.20462262</f>
        <v>231.4853751</v>
      </c>
    </row>
    <row r="424" spans="1:15" x14ac:dyDescent="0.25">
      <c r="A424" s="13">
        <v>11</v>
      </c>
      <c r="B424">
        <v>300520391</v>
      </c>
      <c r="C424">
        <v>2394815</v>
      </c>
      <c r="D424">
        <v>1</v>
      </c>
      <c r="E424" t="s">
        <v>177</v>
      </c>
      <c r="F424" t="s">
        <v>178</v>
      </c>
      <c r="G424">
        <v>2181</v>
      </c>
      <c r="H424">
        <v>870</v>
      </c>
      <c r="I424">
        <v>86</v>
      </c>
      <c r="J424">
        <v>34</v>
      </c>
      <c r="K424">
        <v>105</v>
      </c>
      <c r="L424">
        <v>1</v>
      </c>
      <c r="M424" t="s">
        <v>179</v>
      </c>
      <c r="N424" t="s">
        <v>180</v>
      </c>
      <c r="O424" s="11">
        <f>Interpane[[#This Row],[weight (kg)]]*2.20462262</f>
        <v>231.4853751</v>
      </c>
    </row>
    <row r="425" spans="1:15" x14ac:dyDescent="0.25">
      <c r="A425" s="13">
        <v>11</v>
      </c>
      <c r="B425">
        <v>300520391</v>
      </c>
      <c r="C425">
        <v>2394815</v>
      </c>
      <c r="D425">
        <v>1</v>
      </c>
      <c r="E425" t="s">
        <v>177</v>
      </c>
      <c r="F425" t="s">
        <v>178</v>
      </c>
      <c r="G425">
        <v>2181</v>
      </c>
      <c r="H425">
        <v>870</v>
      </c>
      <c r="I425">
        <v>86</v>
      </c>
      <c r="J425">
        <v>34</v>
      </c>
      <c r="K425">
        <v>105</v>
      </c>
      <c r="L425">
        <v>1</v>
      </c>
      <c r="M425" t="s">
        <v>179</v>
      </c>
      <c r="N425" t="s">
        <v>180</v>
      </c>
      <c r="O425" s="11">
        <f>Interpane[[#This Row],[weight (kg)]]*2.20462262</f>
        <v>231.4853751</v>
      </c>
    </row>
    <row r="426" spans="1:15" x14ac:dyDescent="0.25">
      <c r="A426" s="13">
        <v>11</v>
      </c>
      <c r="B426">
        <v>300520391</v>
      </c>
      <c r="C426">
        <v>2394815</v>
      </c>
      <c r="D426">
        <v>1</v>
      </c>
      <c r="E426" t="s">
        <v>177</v>
      </c>
      <c r="F426" t="s">
        <v>178</v>
      </c>
      <c r="G426">
        <v>2181</v>
      </c>
      <c r="H426">
        <v>870</v>
      </c>
      <c r="I426">
        <v>86</v>
      </c>
      <c r="J426">
        <v>34</v>
      </c>
      <c r="K426">
        <v>105</v>
      </c>
      <c r="L426">
        <v>1</v>
      </c>
      <c r="M426" t="s">
        <v>179</v>
      </c>
      <c r="N426" t="s">
        <v>180</v>
      </c>
      <c r="O426" s="11">
        <f>Interpane[[#This Row],[weight (kg)]]*2.20462262</f>
        <v>231.4853751</v>
      </c>
    </row>
    <row r="427" spans="1:15" x14ac:dyDescent="0.25">
      <c r="A427" s="13">
        <v>11</v>
      </c>
      <c r="B427">
        <v>300520391</v>
      </c>
      <c r="C427">
        <v>2394815</v>
      </c>
      <c r="D427">
        <v>1</v>
      </c>
      <c r="E427" t="s">
        <v>177</v>
      </c>
      <c r="F427" t="s">
        <v>178</v>
      </c>
      <c r="G427">
        <v>2181</v>
      </c>
      <c r="H427">
        <v>870</v>
      </c>
      <c r="I427">
        <v>86</v>
      </c>
      <c r="J427">
        <v>34</v>
      </c>
      <c r="K427">
        <v>105</v>
      </c>
      <c r="L427">
        <v>1</v>
      </c>
      <c r="M427" t="s">
        <v>179</v>
      </c>
      <c r="N427" t="s">
        <v>180</v>
      </c>
      <c r="O427" s="11">
        <f>Interpane[[#This Row],[weight (kg)]]*2.20462262</f>
        <v>231.4853751</v>
      </c>
    </row>
    <row r="428" spans="1:15" x14ac:dyDescent="0.25">
      <c r="A428" s="13">
        <v>11</v>
      </c>
      <c r="B428">
        <v>300520391</v>
      </c>
      <c r="C428">
        <v>2394815</v>
      </c>
      <c r="D428">
        <v>1</v>
      </c>
      <c r="E428" t="s">
        <v>177</v>
      </c>
      <c r="F428" t="s">
        <v>178</v>
      </c>
      <c r="G428">
        <v>2181</v>
      </c>
      <c r="H428">
        <v>870</v>
      </c>
      <c r="I428">
        <v>86</v>
      </c>
      <c r="J428">
        <v>34</v>
      </c>
      <c r="K428">
        <v>105</v>
      </c>
      <c r="L428">
        <v>1</v>
      </c>
      <c r="M428" t="s">
        <v>179</v>
      </c>
      <c r="N428" t="s">
        <v>180</v>
      </c>
      <c r="O428" s="11">
        <f>Interpane[[#This Row],[weight (kg)]]*2.20462262</f>
        <v>231.4853751</v>
      </c>
    </row>
    <row r="429" spans="1:15" x14ac:dyDescent="0.25">
      <c r="A429" s="13">
        <v>11</v>
      </c>
      <c r="B429">
        <v>300520391</v>
      </c>
      <c r="C429">
        <v>2394815</v>
      </c>
      <c r="D429">
        <v>1</v>
      </c>
      <c r="E429" t="s">
        <v>177</v>
      </c>
      <c r="F429" t="s">
        <v>178</v>
      </c>
      <c r="G429">
        <v>2181</v>
      </c>
      <c r="H429">
        <v>870</v>
      </c>
      <c r="I429">
        <v>86</v>
      </c>
      <c r="J429">
        <v>34</v>
      </c>
      <c r="K429">
        <v>105</v>
      </c>
      <c r="L429">
        <v>1</v>
      </c>
      <c r="M429" t="s">
        <v>179</v>
      </c>
      <c r="N429" t="s">
        <v>180</v>
      </c>
      <c r="O429" s="11">
        <f>Interpane[[#This Row],[weight (kg)]]*2.20462262</f>
        <v>231.4853751</v>
      </c>
    </row>
    <row r="430" spans="1:15" x14ac:dyDescent="0.25">
      <c r="A430" s="13">
        <v>11</v>
      </c>
      <c r="B430">
        <v>300520391</v>
      </c>
      <c r="C430">
        <v>2394815</v>
      </c>
      <c r="D430">
        <v>1</v>
      </c>
      <c r="E430" t="s">
        <v>177</v>
      </c>
      <c r="F430" t="s">
        <v>178</v>
      </c>
      <c r="G430">
        <v>2181</v>
      </c>
      <c r="H430">
        <v>870</v>
      </c>
      <c r="I430">
        <v>86</v>
      </c>
      <c r="J430">
        <v>34</v>
      </c>
      <c r="K430">
        <v>105</v>
      </c>
      <c r="L430">
        <v>1</v>
      </c>
      <c r="M430" t="s">
        <v>179</v>
      </c>
      <c r="N430" t="s">
        <v>180</v>
      </c>
      <c r="O430" s="11">
        <f>Interpane[[#This Row],[weight (kg)]]*2.20462262</f>
        <v>231.4853751</v>
      </c>
    </row>
    <row r="431" spans="1:15" x14ac:dyDescent="0.25">
      <c r="A431" s="13">
        <v>11</v>
      </c>
      <c r="B431">
        <v>300520391</v>
      </c>
      <c r="C431">
        <v>2394815</v>
      </c>
      <c r="D431">
        <v>1</v>
      </c>
      <c r="E431" t="s">
        <v>177</v>
      </c>
      <c r="F431" t="s">
        <v>178</v>
      </c>
      <c r="G431">
        <v>2181</v>
      </c>
      <c r="H431">
        <v>870</v>
      </c>
      <c r="I431">
        <v>86</v>
      </c>
      <c r="J431">
        <v>34</v>
      </c>
      <c r="K431">
        <v>105</v>
      </c>
      <c r="L431">
        <v>1</v>
      </c>
      <c r="M431" t="s">
        <v>179</v>
      </c>
      <c r="N431" t="s">
        <v>180</v>
      </c>
      <c r="O431" s="11">
        <f>Interpane[[#This Row],[weight (kg)]]*2.20462262</f>
        <v>231.4853751</v>
      </c>
    </row>
    <row r="432" spans="1:15" x14ac:dyDescent="0.25">
      <c r="A432" s="13">
        <v>11</v>
      </c>
      <c r="B432">
        <v>300520391</v>
      </c>
      <c r="C432">
        <v>2394815</v>
      </c>
      <c r="D432">
        <v>1</v>
      </c>
      <c r="E432" t="s">
        <v>177</v>
      </c>
      <c r="F432" t="s">
        <v>178</v>
      </c>
      <c r="G432">
        <v>2181</v>
      </c>
      <c r="H432">
        <v>870</v>
      </c>
      <c r="I432">
        <v>86</v>
      </c>
      <c r="J432">
        <v>34</v>
      </c>
      <c r="K432">
        <v>105</v>
      </c>
      <c r="L432">
        <v>1</v>
      </c>
      <c r="M432" t="s">
        <v>179</v>
      </c>
      <c r="N432" t="s">
        <v>180</v>
      </c>
      <c r="O432" s="11">
        <f>Interpane[[#This Row],[weight (kg)]]*2.20462262</f>
        <v>231.4853751</v>
      </c>
    </row>
    <row r="433" spans="1:15" x14ac:dyDescent="0.25">
      <c r="A433" s="13">
        <v>11</v>
      </c>
      <c r="B433">
        <v>300520391</v>
      </c>
      <c r="C433">
        <v>2394815</v>
      </c>
      <c r="D433">
        <v>1</v>
      </c>
      <c r="E433" t="s">
        <v>177</v>
      </c>
      <c r="F433" t="s">
        <v>178</v>
      </c>
      <c r="G433">
        <v>2181</v>
      </c>
      <c r="H433">
        <v>870</v>
      </c>
      <c r="I433">
        <v>86</v>
      </c>
      <c r="J433">
        <v>34</v>
      </c>
      <c r="K433">
        <v>105</v>
      </c>
      <c r="L433">
        <v>1</v>
      </c>
      <c r="M433" t="s">
        <v>179</v>
      </c>
      <c r="N433" t="s">
        <v>180</v>
      </c>
      <c r="O433" s="11">
        <f>Interpane[[#This Row],[weight (kg)]]*2.20462262</f>
        <v>231.4853751</v>
      </c>
    </row>
    <row r="434" spans="1:15" x14ac:dyDescent="0.25">
      <c r="A434" s="13">
        <v>11</v>
      </c>
      <c r="B434">
        <v>300520391</v>
      </c>
      <c r="C434">
        <v>2394815</v>
      </c>
      <c r="D434">
        <v>1</v>
      </c>
      <c r="E434" t="s">
        <v>177</v>
      </c>
      <c r="F434" t="s">
        <v>178</v>
      </c>
      <c r="G434">
        <v>2181</v>
      </c>
      <c r="H434">
        <v>870</v>
      </c>
      <c r="I434">
        <v>86</v>
      </c>
      <c r="J434">
        <v>34</v>
      </c>
      <c r="K434">
        <v>105</v>
      </c>
      <c r="L434">
        <v>1</v>
      </c>
      <c r="M434" t="s">
        <v>179</v>
      </c>
      <c r="N434" t="s">
        <v>180</v>
      </c>
      <c r="O434" s="11">
        <f>Interpane[[#This Row],[weight (kg)]]*2.20462262</f>
        <v>231.4853751</v>
      </c>
    </row>
    <row r="435" spans="1:15" x14ac:dyDescent="0.25">
      <c r="A435" s="13">
        <v>11</v>
      </c>
      <c r="B435">
        <v>300520391</v>
      </c>
      <c r="C435">
        <v>2394815</v>
      </c>
      <c r="D435">
        <v>1</v>
      </c>
      <c r="E435" t="s">
        <v>177</v>
      </c>
      <c r="F435" t="s">
        <v>178</v>
      </c>
      <c r="G435">
        <v>2181</v>
      </c>
      <c r="H435">
        <v>870</v>
      </c>
      <c r="I435">
        <v>86</v>
      </c>
      <c r="J435">
        <v>34</v>
      </c>
      <c r="K435">
        <v>105</v>
      </c>
      <c r="L435">
        <v>1</v>
      </c>
      <c r="M435" t="s">
        <v>179</v>
      </c>
      <c r="N435" t="s">
        <v>180</v>
      </c>
      <c r="O435" s="11">
        <f>Interpane[[#This Row],[weight (kg)]]*2.20462262</f>
        <v>231.4853751</v>
      </c>
    </row>
    <row r="436" spans="1:15" x14ac:dyDescent="0.25">
      <c r="A436" s="13">
        <v>11</v>
      </c>
      <c r="B436">
        <v>300520391</v>
      </c>
      <c r="C436">
        <v>2394815</v>
      </c>
      <c r="D436">
        <v>1</v>
      </c>
      <c r="E436" t="s">
        <v>177</v>
      </c>
      <c r="F436" t="s">
        <v>178</v>
      </c>
      <c r="G436">
        <v>2181</v>
      </c>
      <c r="H436">
        <v>870</v>
      </c>
      <c r="I436">
        <v>86</v>
      </c>
      <c r="J436">
        <v>34</v>
      </c>
      <c r="K436">
        <v>105</v>
      </c>
      <c r="L436">
        <v>1</v>
      </c>
      <c r="M436" t="s">
        <v>179</v>
      </c>
      <c r="N436" t="s">
        <v>180</v>
      </c>
      <c r="O436" s="11">
        <f>Interpane[[#This Row],[weight (kg)]]*2.20462262</f>
        <v>231.4853751</v>
      </c>
    </row>
    <row r="437" spans="1:15" x14ac:dyDescent="0.25">
      <c r="A437" s="13">
        <v>11</v>
      </c>
      <c r="B437">
        <v>300521104</v>
      </c>
      <c r="C437">
        <v>2398362</v>
      </c>
      <c r="D437">
        <v>1</v>
      </c>
      <c r="E437" t="s">
        <v>181</v>
      </c>
      <c r="F437" t="s">
        <v>182</v>
      </c>
      <c r="G437">
        <v>4661</v>
      </c>
      <c r="H437">
        <v>1461</v>
      </c>
      <c r="I437">
        <v>184</v>
      </c>
      <c r="J437">
        <v>58</v>
      </c>
      <c r="K437">
        <v>477</v>
      </c>
      <c r="L437">
        <v>1</v>
      </c>
      <c r="M437" t="s">
        <v>183</v>
      </c>
      <c r="N437" t="s">
        <v>184</v>
      </c>
      <c r="O437" s="11">
        <f>Interpane[[#This Row],[weight (kg)]]*2.20462262</f>
        <v>1051.6049897399998</v>
      </c>
    </row>
    <row r="438" spans="1:15" x14ac:dyDescent="0.25">
      <c r="A438" s="13">
        <v>11</v>
      </c>
      <c r="B438">
        <v>300523923</v>
      </c>
      <c r="C438">
        <v>2394733</v>
      </c>
      <c r="D438">
        <v>3</v>
      </c>
      <c r="E438" t="s">
        <v>185</v>
      </c>
      <c r="F438" t="s">
        <v>58</v>
      </c>
      <c r="G438">
        <v>3680</v>
      </c>
      <c r="H438">
        <v>1099</v>
      </c>
      <c r="I438">
        <v>145</v>
      </c>
      <c r="J438">
        <v>43</v>
      </c>
      <c r="K438">
        <v>222</v>
      </c>
      <c r="L438">
        <v>1</v>
      </c>
      <c r="M438" t="s">
        <v>186</v>
      </c>
      <c r="N438" t="s">
        <v>187</v>
      </c>
      <c r="O438" s="11">
        <f>Interpane[[#This Row],[weight (kg)]]*2.20462262</f>
        <v>489.42622163999999</v>
      </c>
    </row>
    <row r="439" spans="1:15" x14ac:dyDescent="0.25">
      <c r="A439" s="13">
        <v>11</v>
      </c>
      <c r="B439">
        <v>300523923</v>
      </c>
      <c r="C439">
        <v>2394733</v>
      </c>
      <c r="D439">
        <v>3</v>
      </c>
      <c r="E439" t="s">
        <v>185</v>
      </c>
      <c r="F439" t="s">
        <v>58</v>
      </c>
      <c r="G439">
        <v>3680</v>
      </c>
      <c r="H439">
        <v>1099</v>
      </c>
      <c r="I439">
        <v>145</v>
      </c>
      <c r="J439">
        <v>43</v>
      </c>
      <c r="K439">
        <v>222</v>
      </c>
      <c r="L439">
        <v>1</v>
      </c>
      <c r="M439" t="s">
        <v>186</v>
      </c>
      <c r="N439" t="s">
        <v>187</v>
      </c>
      <c r="O439" s="11">
        <f>Interpane[[#This Row],[weight (kg)]]*2.20462262</f>
        <v>489.42622163999999</v>
      </c>
    </row>
    <row r="440" spans="1:15" x14ac:dyDescent="0.25">
      <c r="A440" s="13">
        <v>11</v>
      </c>
      <c r="B440">
        <v>300520672</v>
      </c>
      <c r="C440">
        <v>2394169</v>
      </c>
      <c r="D440">
        <v>1</v>
      </c>
      <c r="E440" t="s">
        <v>111</v>
      </c>
      <c r="F440" t="s">
        <v>50</v>
      </c>
      <c r="G440">
        <v>1781</v>
      </c>
      <c r="H440">
        <v>2496</v>
      </c>
      <c r="I440">
        <v>70</v>
      </c>
      <c r="J440">
        <v>98</v>
      </c>
      <c r="K440">
        <v>245</v>
      </c>
      <c r="L440">
        <v>1</v>
      </c>
      <c r="M440" t="s">
        <v>112</v>
      </c>
      <c r="N440" t="s">
        <v>188</v>
      </c>
      <c r="O440" s="11">
        <f>Interpane[[#This Row],[weight (kg)]]*2.20462262</f>
        <v>540.13254189999998</v>
      </c>
    </row>
    <row r="441" spans="1:15" x14ac:dyDescent="0.25">
      <c r="A441" s="13">
        <v>11</v>
      </c>
      <c r="B441">
        <v>300520672</v>
      </c>
      <c r="C441">
        <v>2394169</v>
      </c>
      <c r="D441">
        <v>1</v>
      </c>
      <c r="E441" t="s">
        <v>111</v>
      </c>
      <c r="F441" t="s">
        <v>50</v>
      </c>
      <c r="G441">
        <v>1781</v>
      </c>
      <c r="H441">
        <v>2496</v>
      </c>
      <c r="I441">
        <v>70</v>
      </c>
      <c r="J441">
        <v>98</v>
      </c>
      <c r="K441">
        <v>245</v>
      </c>
      <c r="L441">
        <v>1</v>
      </c>
      <c r="M441" t="s">
        <v>112</v>
      </c>
      <c r="N441" t="s">
        <v>188</v>
      </c>
      <c r="O441" s="11">
        <f>Interpane[[#This Row],[weight (kg)]]*2.20462262</f>
        <v>540.13254189999998</v>
      </c>
    </row>
    <row r="442" spans="1:15" x14ac:dyDescent="0.25">
      <c r="A442" s="13">
        <v>11</v>
      </c>
      <c r="B442">
        <v>300520672</v>
      </c>
      <c r="C442">
        <v>2394169</v>
      </c>
      <c r="D442">
        <v>3</v>
      </c>
      <c r="E442" t="s">
        <v>189</v>
      </c>
      <c r="F442" t="s">
        <v>50</v>
      </c>
      <c r="G442">
        <v>1775</v>
      </c>
      <c r="H442">
        <v>2496</v>
      </c>
      <c r="I442">
        <v>70</v>
      </c>
      <c r="J442">
        <v>98</v>
      </c>
      <c r="K442">
        <v>244</v>
      </c>
      <c r="L442">
        <v>1</v>
      </c>
      <c r="M442" t="s">
        <v>112</v>
      </c>
      <c r="N442" t="s">
        <v>188</v>
      </c>
      <c r="O442" s="11">
        <f>Interpane[[#This Row],[weight (kg)]]*2.20462262</f>
        <v>537.92791927999997</v>
      </c>
    </row>
    <row r="443" spans="1:15" x14ac:dyDescent="0.25">
      <c r="A443" s="13">
        <v>11</v>
      </c>
      <c r="B443">
        <v>300521265</v>
      </c>
      <c r="C443">
        <v>2394817</v>
      </c>
      <c r="D443">
        <v>1</v>
      </c>
      <c r="E443" t="s">
        <v>177</v>
      </c>
      <c r="F443" t="s">
        <v>190</v>
      </c>
      <c r="G443">
        <v>2181</v>
      </c>
      <c r="H443">
        <v>870</v>
      </c>
      <c r="I443">
        <v>86</v>
      </c>
      <c r="J443">
        <v>34</v>
      </c>
      <c r="K443">
        <v>105</v>
      </c>
      <c r="L443">
        <v>1</v>
      </c>
      <c r="M443" t="s">
        <v>179</v>
      </c>
      <c r="N443" t="s">
        <v>180</v>
      </c>
      <c r="O443" s="11">
        <f>Interpane[[#This Row],[weight (kg)]]*2.20462262</f>
        <v>231.4853751</v>
      </c>
    </row>
    <row r="444" spans="1:15" x14ac:dyDescent="0.25">
      <c r="A444" s="13">
        <v>11</v>
      </c>
      <c r="B444">
        <v>300521265</v>
      </c>
      <c r="C444">
        <v>2394817</v>
      </c>
      <c r="D444">
        <v>1</v>
      </c>
      <c r="E444" t="s">
        <v>177</v>
      </c>
      <c r="F444" t="s">
        <v>190</v>
      </c>
      <c r="G444">
        <v>2181</v>
      </c>
      <c r="H444">
        <v>870</v>
      </c>
      <c r="I444">
        <v>86</v>
      </c>
      <c r="J444">
        <v>34</v>
      </c>
      <c r="K444">
        <v>105</v>
      </c>
      <c r="L444">
        <v>1</v>
      </c>
      <c r="M444" t="s">
        <v>179</v>
      </c>
      <c r="N444" t="s">
        <v>180</v>
      </c>
      <c r="O444" s="11">
        <f>Interpane[[#This Row],[weight (kg)]]*2.20462262</f>
        <v>231.4853751</v>
      </c>
    </row>
    <row r="445" spans="1:15" x14ac:dyDescent="0.25">
      <c r="A445" s="13">
        <v>11</v>
      </c>
      <c r="B445">
        <v>300521265</v>
      </c>
      <c r="C445">
        <v>2394817</v>
      </c>
      <c r="D445">
        <v>1</v>
      </c>
      <c r="E445" t="s">
        <v>177</v>
      </c>
      <c r="F445" t="s">
        <v>190</v>
      </c>
      <c r="G445">
        <v>2181</v>
      </c>
      <c r="H445">
        <v>870</v>
      </c>
      <c r="I445">
        <v>86</v>
      </c>
      <c r="J445">
        <v>34</v>
      </c>
      <c r="K445">
        <v>105</v>
      </c>
      <c r="L445">
        <v>1</v>
      </c>
      <c r="M445" t="s">
        <v>179</v>
      </c>
      <c r="N445" t="s">
        <v>180</v>
      </c>
      <c r="O445" s="11">
        <f>Interpane[[#This Row],[weight (kg)]]*2.20462262</f>
        <v>231.4853751</v>
      </c>
    </row>
    <row r="446" spans="1:15" x14ac:dyDescent="0.25">
      <c r="A446" s="13">
        <v>11</v>
      </c>
      <c r="B446">
        <v>300521265</v>
      </c>
      <c r="C446">
        <v>2394817</v>
      </c>
      <c r="D446">
        <v>1</v>
      </c>
      <c r="E446" t="s">
        <v>177</v>
      </c>
      <c r="F446" t="s">
        <v>190</v>
      </c>
      <c r="G446">
        <v>2181</v>
      </c>
      <c r="H446">
        <v>870</v>
      </c>
      <c r="I446">
        <v>86</v>
      </c>
      <c r="J446">
        <v>34</v>
      </c>
      <c r="K446">
        <v>105</v>
      </c>
      <c r="L446">
        <v>1</v>
      </c>
      <c r="M446" t="s">
        <v>179</v>
      </c>
      <c r="N446" t="s">
        <v>180</v>
      </c>
      <c r="O446" s="11">
        <f>Interpane[[#This Row],[weight (kg)]]*2.20462262</f>
        <v>231.4853751</v>
      </c>
    </row>
    <row r="447" spans="1:15" x14ac:dyDescent="0.25">
      <c r="A447" s="13">
        <v>11</v>
      </c>
      <c r="B447">
        <v>300521265</v>
      </c>
      <c r="C447">
        <v>2394817</v>
      </c>
      <c r="D447">
        <v>1</v>
      </c>
      <c r="E447" t="s">
        <v>177</v>
      </c>
      <c r="F447" t="s">
        <v>190</v>
      </c>
      <c r="G447">
        <v>2181</v>
      </c>
      <c r="H447">
        <v>870</v>
      </c>
      <c r="I447">
        <v>86</v>
      </c>
      <c r="J447">
        <v>34</v>
      </c>
      <c r="K447">
        <v>105</v>
      </c>
      <c r="L447">
        <v>1</v>
      </c>
      <c r="M447" t="s">
        <v>179</v>
      </c>
      <c r="N447" t="s">
        <v>180</v>
      </c>
      <c r="O447" s="11">
        <f>Interpane[[#This Row],[weight (kg)]]*2.20462262</f>
        <v>231.4853751</v>
      </c>
    </row>
    <row r="448" spans="1:15" x14ac:dyDescent="0.25">
      <c r="A448" s="13">
        <v>11</v>
      </c>
      <c r="B448">
        <v>300521265</v>
      </c>
      <c r="C448">
        <v>2394817</v>
      </c>
      <c r="D448">
        <v>1</v>
      </c>
      <c r="E448" t="s">
        <v>177</v>
      </c>
      <c r="F448" t="s">
        <v>190</v>
      </c>
      <c r="G448">
        <v>2181</v>
      </c>
      <c r="H448">
        <v>870</v>
      </c>
      <c r="I448">
        <v>86</v>
      </c>
      <c r="J448">
        <v>34</v>
      </c>
      <c r="K448">
        <v>105</v>
      </c>
      <c r="L448">
        <v>1</v>
      </c>
      <c r="M448" t="s">
        <v>179</v>
      </c>
      <c r="N448" t="s">
        <v>180</v>
      </c>
      <c r="O448" s="11">
        <f>Interpane[[#This Row],[weight (kg)]]*2.20462262</f>
        <v>231.4853751</v>
      </c>
    </row>
    <row r="449" spans="1:15" x14ac:dyDescent="0.25">
      <c r="A449" s="13">
        <v>11</v>
      </c>
      <c r="B449">
        <v>300521265</v>
      </c>
      <c r="C449">
        <v>2394817</v>
      </c>
      <c r="D449">
        <v>1</v>
      </c>
      <c r="E449" t="s">
        <v>177</v>
      </c>
      <c r="F449" t="s">
        <v>190</v>
      </c>
      <c r="G449">
        <v>2181</v>
      </c>
      <c r="H449">
        <v>870</v>
      </c>
      <c r="I449">
        <v>86</v>
      </c>
      <c r="J449">
        <v>34</v>
      </c>
      <c r="K449">
        <v>105</v>
      </c>
      <c r="L449">
        <v>1</v>
      </c>
      <c r="M449" t="s">
        <v>179</v>
      </c>
      <c r="N449" t="s">
        <v>180</v>
      </c>
      <c r="O449" s="11">
        <f>Interpane[[#This Row],[weight (kg)]]*2.20462262</f>
        <v>231.4853751</v>
      </c>
    </row>
    <row r="450" spans="1:15" x14ac:dyDescent="0.25">
      <c r="A450" s="13">
        <v>11</v>
      </c>
      <c r="B450">
        <v>300521265</v>
      </c>
      <c r="C450">
        <v>2394817</v>
      </c>
      <c r="D450">
        <v>1</v>
      </c>
      <c r="E450" t="s">
        <v>177</v>
      </c>
      <c r="F450" t="s">
        <v>190</v>
      </c>
      <c r="G450">
        <v>2181</v>
      </c>
      <c r="H450">
        <v>870</v>
      </c>
      <c r="I450">
        <v>86</v>
      </c>
      <c r="J450">
        <v>34</v>
      </c>
      <c r="K450">
        <v>105</v>
      </c>
      <c r="L450">
        <v>1</v>
      </c>
      <c r="M450" t="s">
        <v>179</v>
      </c>
      <c r="N450" t="s">
        <v>180</v>
      </c>
      <c r="O450" s="11">
        <f>Interpane[[#This Row],[weight (kg)]]*2.20462262</f>
        <v>231.4853751</v>
      </c>
    </row>
    <row r="451" spans="1:15" x14ac:dyDescent="0.25">
      <c r="A451" s="13">
        <v>11</v>
      </c>
      <c r="B451">
        <v>300521265</v>
      </c>
      <c r="C451">
        <v>2394817</v>
      </c>
      <c r="D451">
        <v>1</v>
      </c>
      <c r="E451" t="s">
        <v>177</v>
      </c>
      <c r="F451" t="s">
        <v>190</v>
      </c>
      <c r="G451">
        <v>2181</v>
      </c>
      <c r="H451">
        <v>870</v>
      </c>
      <c r="I451">
        <v>86</v>
      </c>
      <c r="J451">
        <v>34</v>
      </c>
      <c r="K451">
        <v>105</v>
      </c>
      <c r="L451">
        <v>1</v>
      </c>
      <c r="M451" t="s">
        <v>179</v>
      </c>
      <c r="N451" t="s">
        <v>180</v>
      </c>
      <c r="O451" s="11">
        <f>Interpane[[#This Row],[weight (kg)]]*2.20462262</f>
        <v>231.4853751</v>
      </c>
    </row>
    <row r="452" spans="1:15" x14ac:dyDescent="0.25">
      <c r="A452" s="13">
        <v>11</v>
      </c>
      <c r="B452">
        <v>300521265</v>
      </c>
      <c r="C452">
        <v>2394817</v>
      </c>
      <c r="D452">
        <v>1</v>
      </c>
      <c r="E452" t="s">
        <v>177</v>
      </c>
      <c r="F452" t="s">
        <v>190</v>
      </c>
      <c r="G452">
        <v>2181</v>
      </c>
      <c r="H452">
        <v>870</v>
      </c>
      <c r="I452">
        <v>86</v>
      </c>
      <c r="J452">
        <v>34</v>
      </c>
      <c r="K452">
        <v>105</v>
      </c>
      <c r="L452">
        <v>1</v>
      </c>
      <c r="M452" t="s">
        <v>179</v>
      </c>
      <c r="N452" t="s">
        <v>180</v>
      </c>
      <c r="O452" s="11">
        <f>Interpane[[#This Row],[weight (kg)]]*2.20462262</f>
        <v>231.4853751</v>
      </c>
    </row>
    <row r="453" spans="1:15" x14ac:dyDescent="0.25">
      <c r="A453" s="13">
        <v>11</v>
      </c>
      <c r="B453">
        <v>300521265</v>
      </c>
      <c r="C453">
        <v>2394817</v>
      </c>
      <c r="D453">
        <v>1</v>
      </c>
      <c r="E453" t="s">
        <v>177</v>
      </c>
      <c r="F453" t="s">
        <v>190</v>
      </c>
      <c r="G453">
        <v>2181</v>
      </c>
      <c r="H453">
        <v>870</v>
      </c>
      <c r="I453">
        <v>86</v>
      </c>
      <c r="J453">
        <v>34</v>
      </c>
      <c r="K453">
        <v>105</v>
      </c>
      <c r="L453">
        <v>1</v>
      </c>
      <c r="M453" t="s">
        <v>179</v>
      </c>
      <c r="N453" t="s">
        <v>180</v>
      </c>
      <c r="O453" s="11">
        <f>Interpane[[#This Row],[weight (kg)]]*2.20462262</f>
        <v>231.4853751</v>
      </c>
    </row>
    <row r="454" spans="1:15" x14ac:dyDescent="0.25">
      <c r="A454" s="13">
        <v>11</v>
      </c>
      <c r="B454">
        <v>300521265</v>
      </c>
      <c r="C454">
        <v>2394817</v>
      </c>
      <c r="D454">
        <v>1</v>
      </c>
      <c r="E454" t="s">
        <v>177</v>
      </c>
      <c r="F454" t="s">
        <v>190</v>
      </c>
      <c r="G454">
        <v>2181</v>
      </c>
      <c r="H454">
        <v>870</v>
      </c>
      <c r="I454">
        <v>86</v>
      </c>
      <c r="J454">
        <v>34</v>
      </c>
      <c r="K454">
        <v>105</v>
      </c>
      <c r="L454">
        <v>1</v>
      </c>
      <c r="M454" t="s">
        <v>179</v>
      </c>
      <c r="N454" t="s">
        <v>180</v>
      </c>
      <c r="O454" s="11">
        <f>Interpane[[#This Row],[weight (kg)]]*2.20462262</f>
        <v>231.4853751</v>
      </c>
    </row>
    <row r="455" spans="1:15" x14ac:dyDescent="0.25">
      <c r="A455" s="13">
        <v>11</v>
      </c>
      <c r="B455">
        <v>300521265</v>
      </c>
      <c r="C455">
        <v>2394817</v>
      </c>
      <c r="D455">
        <v>1</v>
      </c>
      <c r="E455" t="s">
        <v>177</v>
      </c>
      <c r="F455" t="s">
        <v>190</v>
      </c>
      <c r="G455">
        <v>2181</v>
      </c>
      <c r="H455">
        <v>870</v>
      </c>
      <c r="I455">
        <v>86</v>
      </c>
      <c r="J455">
        <v>34</v>
      </c>
      <c r="K455">
        <v>105</v>
      </c>
      <c r="L455">
        <v>1</v>
      </c>
      <c r="M455" t="s">
        <v>179</v>
      </c>
      <c r="N455" t="s">
        <v>180</v>
      </c>
      <c r="O455" s="11">
        <f>Interpane[[#This Row],[weight (kg)]]*2.20462262</f>
        <v>231.4853751</v>
      </c>
    </row>
    <row r="456" spans="1:15" x14ac:dyDescent="0.25">
      <c r="A456" s="13">
        <v>11</v>
      </c>
      <c r="B456">
        <v>300521265</v>
      </c>
      <c r="C456">
        <v>2394817</v>
      </c>
      <c r="D456">
        <v>1</v>
      </c>
      <c r="E456" t="s">
        <v>177</v>
      </c>
      <c r="F456" t="s">
        <v>190</v>
      </c>
      <c r="G456">
        <v>2181</v>
      </c>
      <c r="H456">
        <v>870</v>
      </c>
      <c r="I456">
        <v>86</v>
      </c>
      <c r="J456">
        <v>34</v>
      </c>
      <c r="K456">
        <v>105</v>
      </c>
      <c r="L456">
        <v>1</v>
      </c>
      <c r="M456" t="s">
        <v>179</v>
      </c>
      <c r="N456" t="s">
        <v>180</v>
      </c>
      <c r="O456" s="11">
        <f>Interpane[[#This Row],[weight (kg)]]*2.20462262</f>
        <v>231.4853751</v>
      </c>
    </row>
    <row r="457" spans="1:15" x14ac:dyDescent="0.25">
      <c r="A457" s="13">
        <v>11</v>
      </c>
      <c r="B457">
        <v>300522071</v>
      </c>
      <c r="C457">
        <v>2394815</v>
      </c>
      <c r="D457">
        <v>1</v>
      </c>
      <c r="E457" t="s">
        <v>177</v>
      </c>
      <c r="F457" t="s">
        <v>178</v>
      </c>
      <c r="G457">
        <v>2181</v>
      </c>
      <c r="H457">
        <v>870</v>
      </c>
      <c r="I457">
        <v>86</v>
      </c>
      <c r="J457">
        <v>34</v>
      </c>
      <c r="K457">
        <v>105</v>
      </c>
      <c r="L457">
        <v>1</v>
      </c>
      <c r="M457" t="s">
        <v>179</v>
      </c>
      <c r="N457" t="s">
        <v>180</v>
      </c>
      <c r="O457" s="11">
        <f>Interpane[[#This Row],[weight (kg)]]*2.20462262</f>
        <v>231.4853751</v>
      </c>
    </row>
    <row r="458" spans="1:15" x14ac:dyDescent="0.25">
      <c r="A458" s="13">
        <v>11</v>
      </c>
      <c r="B458">
        <v>300522071</v>
      </c>
      <c r="C458">
        <v>2394815</v>
      </c>
      <c r="D458">
        <v>1</v>
      </c>
      <c r="E458" t="s">
        <v>177</v>
      </c>
      <c r="F458" t="s">
        <v>178</v>
      </c>
      <c r="G458">
        <v>2181</v>
      </c>
      <c r="H458">
        <v>870</v>
      </c>
      <c r="I458">
        <v>86</v>
      </c>
      <c r="J458">
        <v>34</v>
      </c>
      <c r="K458">
        <v>105</v>
      </c>
      <c r="L458">
        <v>1</v>
      </c>
      <c r="M458" t="s">
        <v>179</v>
      </c>
      <c r="N458" t="s">
        <v>180</v>
      </c>
      <c r="O458" s="11">
        <f>Interpane[[#This Row],[weight (kg)]]*2.20462262</f>
        <v>231.4853751</v>
      </c>
    </row>
    <row r="459" spans="1:15" x14ac:dyDescent="0.25">
      <c r="A459" s="13">
        <v>11</v>
      </c>
      <c r="B459">
        <v>300522071</v>
      </c>
      <c r="C459">
        <v>2394815</v>
      </c>
      <c r="D459">
        <v>1</v>
      </c>
      <c r="E459" t="s">
        <v>177</v>
      </c>
      <c r="F459" t="s">
        <v>178</v>
      </c>
      <c r="G459">
        <v>2181</v>
      </c>
      <c r="H459">
        <v>870</v>
      </c>
      <c r="I459">
        <v>86</v>
      </c>
      <c r="J459">
        <v>34</v>
      </c>
      <c r="K459">
        <v>105</v>
      </c>
      <c r="L459">
        <v>1</v>
      </c>
      <c r="M459" t="s">
        <v>179</v>
      </c>
      <c r="N459" t="s">
        <v>180</v>
      </c>
      <c r="O459" s="11">
        <f>Interpane[[#This Row],[weight (kg)]]*2.20462262</f>
        <v>231.4853751</v>
      </c>
    </row>
    <row r="460" spans="1:15" x14ac:dyDescent="0.25">
      <c r="A460" s="13">
        <v>11</v>
      </c>
      <c r="B460">
        <v>300522071</v>
      </c>
      <c r="C460">
        <v>2394815</v>
      </c>
      <c r="D460">
        <v>1</v>
      </c>
      <c r="E460" t="s">
        <v>177</v>
      </c>
      <c r="F460" t="s">
        <v>178</v>
      </c>
      <c r="G460">
        <v>2181</v>
      </c>
      <c r="H460">
        <v>870</v>
      </c>
      <c r="I460">
        <v>86</v>
      </c>
      <c r="J460">
        <v>34</v>
      </c>
      <c r="K460">
        <v>105</v>
      </c>
      <c r="L460">
        <v>1</v>
      </c>
      <c r="M460" t="s">
        <v>179</v>
      </c>
      <c r="N460" t="s">
        <v>180</v>
      </c>
      <c r="O460" s="11">
        <f>Interpane[[#This Row],[weight (kg)]]*2.20462262</f>
        <v>231.4853751</v>
      </c>
    </row>
    <row r="461" spans="1:15" x14ac:dyDescent="0.25">
      <c r="A461" s="13">
        <v>11</v>
      </c>
      <c r="B461">
        <v>300522071</v>
      </c>
      <c r="C461">
        <v>2394815</v>
      </c>
      <c r="D461">
        <v>1</v>
      </c>
      <c r="E461" t="s">
        <v>177</v>
      </c>
      <c r="F461" t="s">
        <v>178</v>
      </c>
      <c r="G461">
        <v>2181</v>
      </c>
      <c r="H461">
        <v>870</v>
      </c>
      <c r="I461">
        <v>86</v>
      </c>
      <c r="J461">
        <v>34</v>
      </c>
      <c r="K461">
        <v>105</v>
      </c>
      <c r="L461">
        <v>1</v>
      </c>
      <c r="M461" t="s">
        <v>179</v>
      </c>
      <c r="N461" t="s">
        <v>180</v>
      </c>
      <c r="O461" s="11">
        <f>Interpane[[#This Row],[weight (kg)]]*2.20462262</f>
        <v>231.4853751</v>
      </c>
    </row>
    <row r="462" spans="1:15" x14ac:dyDescent="0.25">
      <c r="A462" s="13">
        <v>11</v>
      </c>
      <c r="B462">
        <v>300522071</v>
      </c>
      <c r="C462">
        <v>2394815</v>
      </c>
      <c r="D462">
        <v>1</v>
      </c>
      <c r="E462" t="s">
        <v>177</v>
      </c>
      <c r="F462" t="s">
        <v>178</v>
      </c>
      <c r="G462">
        <v>2181</v>
      </c>
      <c r="H462">
        <v>870</v>
      </c>
      <c r="I462">
        <v>86</v>
      </c>
      <c r="J462">
        <v>34</v>
      </c>
      <c r="K462">
        <v>105</v>
      </c>
      <c r="L462">
        <v>1</v>
      </c>
      <c r="M462" t="s">
        <v>179</v>
      </c>
      <c r="N462" t="s">
        <v>180</v>
      </c>
      <c r="O462" s="11">
        <f>Interpane[[#This Row],[weight (kg)]]*2.20462262</f>
        <v>231.4853751</v>
      </c>
    </row>
    <row r="463" spans="1:15" x14ac:dyDescent="0.25">
      <c r="A463" s="13">
        <v>11</v>
      </c>
      <c r="B463">
        <v>300522071</v>
      </c>
      <c r="C463">
        <v>2394815</v>
      </c>
      <c r="D463">
        <v>1</v>
      </c>
      <c r="E463" t="s">
        <v>177</v>
      </c>
      <c r="F463" t="s">
        <v>178</v>
      </c>
      <c r="G463">
        <v>2181</v>
      </c>
      <c r="H463">
        <v>870</v>
      </c>
      <c r="I463">
        <v>86</v>
      </c>
      <c r="J463">
        <v>34</v>
      </c>
      <c r="K463">
        <v>105</v>
      </c>
      <c r="L463">
        <v>1</v>
      </c>
      <c r="M463" t="s">
        <v>179</v>
      </c>
      <c r="N463" t="s">
        <v>180</v>
      </c>
      <c r="O463" s="11">
        <f>Interpane[[#This Row],[weight (kg)]]*2.20462262</f>
        <v>231.4853751</v>
      </c>
    </row>
    <row r="464" spans="1:15" x14ac:dyDescent="0.25">
      <c r="A464" s="13">
        <v>11</v>
      </c>
      <c r="B464">
        <v>300522071</v>
      </c>
      <c r="C464">
        <v>2394815</v>
      </c>
      <c r="D464">
        <v>1</v>
      </c>
      <c r="E464" t="s">
        <v>177</v>
      </c>
      <c r="F464" t="s">
        <v>178</v>
      </c>
      <c r="G464">
        <v>2181</v>
      </c>
      <c r="H464">
        <v>870</v>
      </c>
      <c r="I464">
        <v>86</v>
      </c>
      <c r="J464">
        <v>34</v>
      </c>
      <c r="K464">
        <v>105</v>
      </c>
      <c r="L464">
        <v>1</v>
      </c>
      <c r="M464" t="s">
        <v>179</v>
      </c>
      <c r="N464" t="s">
        <v>180</v>
      </c>
      <c r="O464" s="11">
        <f>Interpane[[#This Row],[weight (kg)]]*2.20462262</f>
        <v>231.4853751</v>
      </c>
    </row>
    <row r="465" spans="1:15" x14ac:dyDescent="0.25">
      <c r="A465" s="13">
        <v>11</v>
      </c>
      <c r="B465">
        <v>300522071</v>
      </c>
      <c r="C465">
        <v>2394815</v>
      </c>
      <c r="D465">
        <v>1</v>
      </c>
      <c r="E465" t="s">
        <v>177</v>
      </c>
      <c r="F465" t="s">
        <v>178</v>
      </c>
      <c r="G465">
        <v>2181</v>
      </c>
      <c r="H465">
        <v>870</v>
      </c>
      <c r="I465">
        <v>86</v>
      </c>
      <c r="J465">
        <v>34</v>
      </c>
      <c r="K465">
        <v>105</v>
      </c>
      <c r="L465">
        <v>1</v>
      </c>
      <c r="M465" t="s">
        <v>179</v>
      </c>
      <c r="N465" t="s">
        <v>180</v>
      </c>
      <c r="O465" s="11">
        <f>Interpane[[#This Row],[weight (kg)]]*2.20462262</f>
        <v>231.4853751</v>
      </c>
    </row>
    <row r="466" spans="1:15" x14ac:dyDescent="0.25">
      <c r="A466" s="13">
        <v>11</v>
      </c>
      <c r="B466">
        <v>300522071</v>
      </c>
      <c r="C466">
        <v>2394815</v>
      </c>
      <c r="D466">
        <v>1</v>
      </c>
      <c r="E466" t="s">
        <v>177</v>
      </c>
      <c r="F466" t="s">
        <v>178</v>
      </c>
      <c r="G466">
        <v>2181</v>
      </c>
      <c r="H466">
        <v>870</v>
      </c>
      <c r="I466">
        <v>86</v>
      </c>
      <c r="J466">
        <v>34</v>
      </c>
      <c r="K466">
        <v>105</v>
      </c>
      <c r="L466">
        <v>1</v>
      </c>
      <c r="M466" t="s">
        <v>179</v>
      </c>
      <c r="N466" t="s">
        <v>180</v>
      </c>
      <c r="O466" s="11">
        <f>Interpane[[#This Row],[weight (kg)]]*2.20462262</f>
        <v>231.4853751</v>
      </c>
    </row>
    <row r="467" spans="1:15" x14ac:dyDescent="0.25">
      <c r="A467" s="13">
        <v>11</v>
      </c>
      <c r="B467">
        <v>300522071</v>
      </c>
      <c r="C467">
        <v>2394815</v>
      </c>
      <c r="D467">
        <v>1</v>
      </c>
      <c r="E467" t="s">
        <v>177</v>
      </c>
      <c r="F467" t="s">
        <v>178</v>
      </c>
      <c r="G467">
        <v>2181</v>
      </c>
      <c r="H467">
        <v>870</v>
      </c>
      <c r="I467">
        <v>86</v>
      </c>
      <c r="J467">
        <v>34</v>
      </c>
      <c r="K467">
        <v>105</v>
      </c>
      <c r="L467">
        <v>1</v>
      </c>
      <c r="M467" t="s">
        <v>179</v>
      </c>
      <c r="N467" t="s">
        <v>180</v>
      </c>
      <c r="O467" s="11">
        <f>Interpane[[#This Row],[weight (kg)]]*2.20462262</f>
        <v>231.4853751</v>
      </c>
    </row>
    <row r="468" spans="1:15" x14ac:dyDescent="0.25">
      <c r="A468" s="13">
        <v>11</v>
      </c>
      <c r="B468">
        <v>300522071</v>
      </c>
      <c r="C468">
        <v>2394815</v>
      </c>
      <c r="D468">
        <v>1</v>
      </c>
      <c r="E468" t="s">
        <v>177</v>
      </c>
      <c r="F468" t="s">
        <v>178</v>
      </c>
      <c r="G468">
        <v>2181</v>
      </c>
      <c r="H468">
        <v>870</v>
      </c>
      <c r="I468">
        <v>86</v>
      </c>
      <c r="J468">
        <v>34</v>
      </c>
      <c r="K468">
        <v>105</v>
      </c>
      <c r="L468">
        <v>1</v>
      </c>
      <c r="M468" t="s">
        <v>179</v>
      </c>
      <c r="N468" t="s">
        <v>180</v>
      </c>
      <c r="O468" s="11">
        <f>Interpane[[#This Row],[weight (kg)]]*2.20462262</f>
        <v>231.4853751</v>
      </c>
    </row>
    <row r="469" spans="1:15" x14ac:dyDescent="0.25">
      <c r="A469" s="13">
        <v>11</v>
      </c>
      <c r="B469">
        <v>300522071</v>
      </c>
      <c r="C469">
        <v>2394815</v>
      </c>
      <c r="D469">
        <v>1</v>
      </c>
      <c r="E469" t="s">
        <v>177</v>
      </c>
      <c r="F469" t="s">
        <v>178</v>
      </c>
      <c r="G469">
        <v>2181</v>
      </c>
      <c r="H469">
        <v>870</v>
      </c>
      <c r="I469">
        <v>86</v>
      </c>
      <c r="J469">
        <v>34</v>
      </c>
      <c r="K469">
        <v>105</v>
      </c>
      <c r="L469">
        <v>1</v>
      </c>
      <c r="M469" t="s">
        <v>179</v>
      </c>
      <c r="N469" t="s">
        <v>180</v>
      </c>
      <c r="O469" s="11">
        <f>Interpane[[#This Row],[weight (kg)]]*2.20462262</f>
        <v>231.4853751</v>
      </c>
    </row>
    <row r="470" spans="1:15" x14ac:dyDescent="0.25">
      <c r="A470" s="13">
        <v>11</v>
      </c>
      <c r="B470">
        <v>300522071</v>
      </c>
      <c r="C470">
        <v>2394815</v>
      </c>
      <c r="D470">
        <v>1</v>
      </c>
      <c r="E470" t="s">
        <v>177</v>
      </c>
      <c r="F470" t="s">
        <v>178</v>
      </c>
      <c r="G470">
        <v>2181</v>
      </c>
      <c r="H470">
        <v>870</v>
      </c>
      <c r="I470">
        <v>86</v>
      </c>
      <c r="J470">
        <v>34</v>
      </c>
      <c r="K470">
        <v>105</v>
      </c>
      <c r="L470">
        <v>1</v>
      </c>
      <c r="M470" t="s">
        <v>179</v>
      </c>
      <c r="N470" t="s">
        <v>180</v>
      </c>
      <c r="O470" s="11">
        <f>Interpane[[#This Row],[weight (kg)]]*2.20462262</f>
        <v>231.4853751</v>
      </c>
    </row>
    <row r="471" spans="1:15" x14ac:dyDescent="0.25">
      <c r="A471" s="13">
        <v>11</v>
      </c>
      <c r="B471">
        <v>300522181</v>
      </c>
      <c r="C471">
        <v>2394815</v>
      </c>
      <c r="D471">
        <v>1</v>
      </c>
      <c r="E471" t="s">
        <v>177</v>
      </c>
      <c r="F471" t="s">
        <v>178</v>
      </c>
      <c r="G471">
        <v>2181</v>
      </c>
      <c r="H471">
        <v>870</v>
      </c>
      <c r="I471">
        <v>86</v>
      </c>
      <c r="J471">
        <v>34</v>
      </c>
      <c r="K471">
        <v>105</v>
      </c>
      <c r="L471">
        <v>1</v>
      </c>
      <c r="M471" t="s">
        <v>179</v>
      </c>
      <c r="N471" t="s">
        <v>180</v>
      </c>
      <c r="O471" s="11">
        <f>Interpane[[#This Row],[weight (kg)]]*2.20462262</f>
        <v>231.4853751</v>
      </c>
    </row>
    <row r="472" spans="1:15" x14ac:dyDescent="0.25">
      <c r="A472" s="13">
        <v>11</v>
      </c>
      <c r="B472">
        <v>300522181</v>
      </c>
      <c r="C472">
        <v>2394815</v>
      </c>
      <c r="D472">
        <v>1</v>
      </c>
      <c r="E472" t="s">
        <v>177</v>
      </c>
      <c r="F472" t="s">
        <v>178</v>
      </c>
      <c r="G472">
        <v>2181</v>
      </c>
      <c r="H472">
        <v>870</v>
      </c>
      <c r="I472">
        <v>86</v>
      </c>
      <c r="J472">
        <v>34</v>
      </c>
      <c r="K472">
        <v>105</v>
      </c>
      <c r="L472">
        <v>1</v>
      </c>
      <c r="M472" t="s">
        <v>179</v>
      </c>
      <c r="N472" t="s">
        <v>180</v>
      </c>
      <c r="O472" s="11">
        <f>Interpane[[#This Row],[weight (kg)]]*2.20462262</f>
        <v>231.4853751</v>
      </c>
    </row>
    <row r="473" spans="1:15" x14ac:dyDescent="0.25">
      <c r="A473" s="13">
        <v>11</v>
      </c>
      <c r="B473">
        <v>300522181</v>
      </c>
      <c r="C473">
        <v>2394815</v>
      </c>
      <c r="D473">
        <v>1</v>
      </c>
      <c r="E473" t="s">
        <v>177</v>
      </c>
      <c r="F473" t="s">
        <v>178</v>
      </c>
      <c r="G473">
        <v>2181</v>
      </c>
      <c r="H473">
        <v>870</v>
      </c>
      <c r="I473">
        <v>86</v>
      </c>
      <c r="J473">
        <v>34</v>
      </c>
      <c r="K473">
        <v>105</v>
      </c>
      <c r="L473">
        <v>1</v>
      </c>
      <c r="M473" t="s">
        <v>179</v>
      </c>
      <c r="N473" t="s">
        <v>180</v>
      </c>
      <c r="O473" s="11">
        <f>Interpane[[#This Row],[weight (kg)]]*2.20462262</f>
        <v>231.4853751</v>
      </c>
    </row>
    <row r="474" spans="1:15" x14ac:dyDescent="0.25">
      <c r="A474" s="13">
        <v>11</v>
      </c>
      <c r="B474">
        <v>300522181</v>
      </c>
      <c r="C474">
        <v>2394815</v>
      </c>
      <c r="D474">
        <v>1</v>
      </c>
      <c r="E474" t="s">
        <v>177</v>
      </c>
      <c r="F474" t="s">
        <v>178</v>
      </c>
      <c r="G474">
        <v>2181</v>
      </c>
      <c r="H474">
        <v>870</v>
      </c>
      <c r="I474">
        <v>86</v>
      </c>
      <c r="J474">
        <v>34</v>
      </c>
      <c r="K474">
        <v>105</v>
      </c>
      <c r="L474">
        <v>1</v>
      </c>
      <c r="M474" t="s">
        <v>179</v>
      </c>
      <c r="N474" t="s">
        <v>180</v>
      </c>
      <c r="O474" s="11">
        <f>Interpane[[#This Row],[weight (kg)]]*2.20462262</f>
        <v>231.4853751</v>
      </c>
    </row>
    <row r="475" spans="1:15" x14ac:dyDescent="0.25">
      <c r="A475" s="13">
        <v>11</v>
      </c>
      <c r="B475">
        <v>300522181</v>
      </c>
      <c r="C475">
        <v>2394815</v>
      </c>
      <c r="D475">
        <v>1</v>
      </c>
      <c r="E475" t="s">
        <v>177</v>
      </c>
      <c r="F475" t="s">
        <v>178</v>
      </c>
      <c r="G475">
        <v>2181</v>
      </c>
      <c r="H475">
        <v>870</v>
      </c>
      <c r="I475">
        <v>86</v>
      </c>
      <c r="J475">
        <v>34</v>
      </c>
      <c r="K475">
        <v>105</v>
      </c>
      <c r="L475">
        <v>1</v>
      </c>
      <c r="M475" t="s">
        <v>179</v>
      </c>
      <c r="N475" t="s">
        <v>180</v>
      </c>
      <c r="O475" s="11">
        <f>Interpane[[#This Row],[weight (kg)]]*2.20462262</f>
        <v>231.4853751</v>
      </c>
    </row>
    <row r="476" spans="1:15" x14ac:dyDescent="0.25">
      <c r="A476" s="13">
        <v>11</v>
      </c>
      <c r="B476">
        <v>300522181</v>
      </c>
      <c r="C476">
        <v>2394815</v>
      </c>
      <c r="D476">
        <v>1</v>
      </c>
      <c r="E476" t="s">
        <v>177</v>
      </c>
      <c r="F476" t="s">
        <v>178</v>
      </c>
      <c r="G476">
        <v>2181</v>
      </c>
      <c r="H476">
        <v>870</v>
      </c>
      <c r="I476">
        <v>86</v>
      </c>
      <c r="J476">
        <v>34</v>
      </c>
      <c r="K476">
        <v>105</v>
      </c>
      <c r="L476">
        <v>1</v>
      </c>
      <c r="M476" t="s">
        <v>179</v>
      </c>
      <c r="N476" t="s">
        <v>180</v>
      </c>
      <c r="O476" s="11">
        <f>Interpane[[#This Row],[weight (kg)]]*2.20462262</f>
        <v>231.4853751</v>
      </c>
    </row>
    <row r="477" spans="1:15" x14ac:dyDescent="0.25">
      <c r="A477" s="13">
        <v>11</v>
      </c>
      <c r="B477">
        <v>300522181</v>
      </c>
      <c r="C477">
        <v>2394815</v>
      </c>
      <c r="D477">
        <v>1</v>
      </c>
      <c r="E477" t="s">
        <v>177</v>
      </c>
      <c r="F477" t="s">
        <v>178</v>
      </c>
      <c r="G477">
        <v>2181</v>
      </c>
      <c r="H477">
        <v>870</v>
      </c>
      <c r="I477">
        <v>86</v>
      </c>
      <c r="J477">
        <v>34</v>
      </c>
      <c r="K477">
        <v>105</v>
      </c>
      <c r="L477">
        <v>1</v>
      </c>
      <c r="M477" t="s">
        <v>179</v>
      </c>
      <c r="N477" t="s">
        <v>180</v>
      </c>
      <c r="O477" s="11">
        <f>Interpane[[#This Row],[weight (kg)]]*2.20462262</f>
        <v>231.4853751</v>
      </c>
    </row>
    <row r="478" spans="1:15" x14ac:dyDescent="0.25">
      <c r="A478" s="13">
        <v>11</v>
      </c>
      <c r="B478">
        <v>300522181</v>
      </c>
      <c r="C478">
        <v>2394815</v>
      </c>
      <c r="D478">
        <v>1</v>
      </c>
      <c r="E478" t="s">
        <v>177</v>
      </c>
      <c r="F478" t="s">
        <v>178</v>
      </c>
      <c r="G478">
        <v>2181</v>
      </c>
      <c r="H478">
        <v>870</v>
      </c>
      <c r="I478">
        <v>86</v>
      </c>
      <c r="J478">
        <v>34</v>
      </c>
      <c r="K478">
        <v>105</v>
      </c>
      <c r="L478">
        <v>1</v>
      </c>
      <c r="M478" t="s">
        <v>179</v>
      </c>
      <c r="N478" t="s">
        <v>180</v>
      </c>
      <c r="O478" s="11">
        <f>Interpane[[#This Row],[weight (kg)]]*2.20462262</f>
        <v>231.4853751</v>
      </c>
    </row>
    <row r="479" spans="1:15" x14ac:dyDescent="0.25">
      <c r="A479" s="13">
        <v>11</v>
      </c>
      <c r="B479">
        <v>300522181</v>
      </c>
      <c r="C479">
        <v>2394815</v>
      </c>
      <c r="D479">
        <v>1</v>
      </c>
      <c r="E479" t="s">
        <v>177</v>
      </c>
      <c r="F479" t="s">
        <v>178</v>
      </c>
      <c r="G479">
        <v>2181</v>
      </c>
      <c r="H479">
        <v>870</v>
      </c>
      <c r="I479">
        <v>86</v>
      </c>
      <c r="J479">
        <v>34</v>
      </c>
      <c r="K479">
        <v>105</v>
      </c>
      <c r="L479">
        <v>1</v>
      </c>
      <c r="M479" t="s">
        <v>179</v>
      </c>
      <c r="N479" t="s">
        <v>180</v>
      </c>
      <c r="O479" s="11">
        <f>Interpane[[#This Row],[weight (kg)]]*2.20462262</f>
        <v>231.4853751</v>
      </c>
    </row>
    <row r="480" spans="1:15" x14ac:dyDescent="0.25">
      <c r="A480" s="13">
        <v>11</v>
      </c>
      <c r="B480">
        <v>300522181</v>
      </c>
      <c r="C480">
        <v>2394815</v>
      </c>
      <c r="D480">
        <v>1</v>
      </c>
      <c r="E480" t="s">
        <v>177</v>
      </c>
      <c r="F480" t="s">
        <v>178</v>
      </c>
      <c r="G480">
        <v>2181</v>
      </c>
      <c r="H480">
        <v>870</v>
      </c>
      <c r="I480">
        <v>86</v>
      </c>
      <c r="J480">
        <v>34</v>
      </c>
      <c r="K480">
        <v>105</v>
      </c>
      <c r="L480">
        <v>1</v>
      </c>
      <c r="M480" t="s">
        <v>179</v>
      </c>
      <c r="N480" t="s">
        <v>180</v>
      </c>
      <c r="O480" s="11">
        <f>Interpane[[#This Row],[weight (kg)]]*2.20462262</f>
        <v>231.4853751</v>
      </c>
    </row>
    <row r="481" spans="1:15" x14ac:dyDescent="0.25">
      <c r="A481" s="13">
        <v>11</v>
      </c>
      <c r="B481">
        <v>300522181</v>
      </c>
      <c r="C481">
        <v>2394815</v>
      </c>
      <c r="D481">
        <v>1</v>
      </c>
      <c r="E481" t="s">
        <v>177</v>
      </c>
      <c r="F481" t="s">
        <v>178</v>
      </c>
      <c r="G481">
        <v>2181</v>
      </c>
      <c r="H481">
        <v>870</v>
      </c>
      <c r="I481">
        <v>86</v>
      </c>
      <c r="J481">
        <v>34</v>
      </c>
      <c r="K481">
        <v>105</v>
      </c>
      <c r="L481">
        <v>1</v>
      </c>
      <c r="M481" t="s">
        <v>179</v>
      </c>
      <c r="N481" t="s">
        <v>180</v>
      </c>
      <c r="O481" s="11">
        <f>Interpane[[#This Row],[weight (kg)]]*2.20462262</f>
        <v>231.4853751</v>
      </c>
    </row>
    <row r="482" spans="1:15" x14ac:dyDescent="0.25">
      <c r="A482" s="13">
        <v>11</v>
      </c>
      <c r="B482">
        <v>300522181</v>
      </c>
      <c r="C482">
        <v>2394815</v>
      </c>
      <c r="D482">
        <v>1</v>
      </c>
      <c r="E482" t="s">
        <v>177</v>
      </c>
      <c r="F482" t="s">
        <v>178</v>
      </c>
      <c r="G482">
        <v>2181</v>
      </c>
      <c r="H482">
        <v>870</v>
      </c>
      <c r="I482">
        <v>86</v>
      </c>
      <c r="J482">
        <v>34</v>
      </c>
      <c r="K482">
        <v>105</v>
      </c>
      <c r="L482">
        <v>1</v>
      </c>
      <c r="M482" t="s">
        <v>179</v>
      </c>
      <c r="N482" t="s">
        <v>180</v>
      </c>
      <c r="O482" s="11">
        <f>Interpane[[#This Row],[weight (kg)]]*2.20462262</f>
        <v>231.4853751</v>
      </c>
    </row>
    <row r="483" spans="1:15" x14ac:dyDescent="0.25">
      <c r="A483" s="13">
        <v>11</v>
      </c>
      <c r="B483">
        <v>300522181</v>
      </c>
      <c r="C483">
        <v>2394815</v>
      </c>
      <c r="D483">
        <v>1</v>
      </c>
      <c r="E483" t="s">
        <v>177</v>
      </c>
      <c r="F483" t="s">
        <v>178</v>
      </c>
      <c r="G483">
        <v>2181</v>
      </c>
      <c r="H483">
        <v>870</v>
      </c>
      <c r="I483">
        <v>86</v>
      </c>
      <c r="J483">
        <v>34</v>
      </c>
      <c r="K483">
        <v>105</v>
      </c>
      <c r="L483">
        <v>1</v>
      </c>
      <c r="M483" t="s">
        <v>179</v>
      </c>
      <c r="N483" t="s">
        <v>180</v>
      </c>
      <c r="O483" s="11">
        <f>Interpane[[#This Row],[weight (kg)]]*2.20462262</f>
        <v>231.4853751</v>
      </c>
    </row>
    <row r="484" spans="1:15" x14ac:dyDescent="0.25">
      <c r="A484" s="13">
        <v>11</v>
      </c>
      <c r="B484">
        <v>300522181</v>
      </c>
      <c r="C484">
        <v>2394815</v>
      </c>
      <c r="D484">
        <v>1</v>
      </c>
      <c r="E484" t="s">
        <v>177</v>
      </c>
      <c r="F484" t="s">
        <v>178</v>
      </c>
      <c r="G484">
        <v>2181</v>
      </c>
      <c r="H484">
        <v>870</v>
      </c>
      <c r="I484">
        <v>86</v>
      </c>
      <c r="J484">
        <v>34</v>
      </c>
      <c r="K484">
        <v>105</v>
      </c>
      <c r="L484">
        <v>1</v>
      </c>
      <c r="M484" t="s">
        <v>179</v>
      </c>
      <c r="N484" t="s">
        <v>180</v>
      </c>
      <c r="O484" s="11">
        <f>Interpane[[#This Row],[weight (kg)]]*2.20462262</f>
        <v>231.4853751</v>
      </c>
    </row>
    <row r="485" spans="1:15" x14ac:dyDescent="0.25">
      <c r="A485" s="13">
        <v>11</v>
      </c>
      <c r="B485">
        <v>300521763</v>
      </c>
      <c r="C485">
        <v>2394815</v>
      </c>
      <c r="D485">
        <v>1</v>
      </c>
      <c r="E485" t="s">
        <v>177</v>
      </c>
      <c r="F485" t="s">
        <v>178</v>
      </c>
      <c r="G485">
        <v>2181</v>
      </c>
      <c r="H485">
        <v>870</v>
      </c>
      <c r="I485">
        <v>86</v>
      </c>
      <c r="J485">
        <v>34</v>
      </c>
      <c r="K485">
        <v>105</v>
      </c>
      <c r="L485">
        <v>1</v>
      </c>
      <c r="M485" t="s">
        <v>179</v>
      </c>
      <c r="N485" t="s">
        <v>180</v>
      </c>
      <c r="O485" s="11">
        <f>Interpane[[#This Row],[weight (kg)]]*2.20462262</f>
        <v>231.4853751</v>
      </c>
    </row>
    <row r="486" spans="1:15" x14ac:dyDescent="0.25">
      <c r="A486" s="13">
        <v>11</v>
      </c>
      <c r="B486">
        <v>300521763</v>
      </c>
      <c r="C486">
        <v>2394815</v>
      </c>
      <c r="D486">
        <v>1</v>
      </c>
      <c r="E486" t="s">
        <v>177</v>
      </c>
      <c r="F486" t="s">
        <v>178</v>
      </c>
      <c r="G486">
        <v>2181</v>
      </c>
      <c r="H486">
        <v>870</v>
      </c>
      <c r="I486">
        <v>86</v>
      </c>
      <c r="J486">
        <v>34</v>
      </c>
      <c r="K486">
        <v>105</v>
      </c>
      <c r="L486">
        <v>1</v>
      </c>
      <c r="M486" t="s">
        <v>179</v>
      </c>
      <c r="N486" t="s">
        <v>180</v>
      </c>
      <c r="O486" s="11">
        <f>Interpane[[#This Row],[weight (kg)]]*2.20462262</f>
        <v>231.4853751</v>
      </c>
    </row>
    <row r="487" spans="1:15" x14ac:dyDescent="0.25">
      <c r="A487" s="13">
        <v>11</v>
      </c>
      <c r="B487">
        <v>300521763</v>
      </c>
      <c r="C487">
        <v>2394815</v>
      </c>
      <c r="D487">
        <v>1</v>
      </c>
      <c r="E487" t="s">
        <v>177</v>
      </c>
      <c r="F487" t="s">
        <v>178</v>
      </c>
      <c r="G487">
        <v>2181</v>
      </c>
      <c r="H487">
        <v>870</v>
      </c>
      <c r="I487">
        <v>86</v>
      </c>
      <c r="J487">
        <v>34</v>
      </c>
      <c r="K487">
        <v>105</v>
      </c>
      <c r="L487">
        <v>1</v>
      </c>
      <c r="M487" t="s">
        <v>179</v>
      </c>
      <c r="N487" t="s">
        <v>180</v>
      </c>
      <c r="O487" s="11">
        <f>Interpane[[#This Row],[weight (kg)]]*2.20462262</f>
        <v>231.4853751</v>
      </c>
    </row>
    <row r="488" spans="1:15" x14ac:dyDescent="0.25">
      <c r="A488" s="13">
        <v>11</v>
      </c>
      <c r="B488">
        <v>300521763</v>
      </c>
      <c r="C488">
        <v>2394815</v>
      </c>
      <c r="D488">
        <v>1</v>
      </c>
      <c r="E488" t="s">
        <v>177</v>
      </c>
      <c r="F488" t="s">
        <v>178</v>
      </c>
      <c r="G488">
        <v>2181</v>
      </c>
      <c r="H488">
        <v>870</v>
      </c>
      <c r="I488">
        <v>86</v>
      </c>
      <c r="J488">
        <v>34</v>
      </c>
      <c r="K488">
        <v>105</v>
      </c>
      <c r="L488">
        <v>1</v>
      </c>
      <c r="M488" t="s">
        <v>179</v>
      </c>
      <c r="N488" t="s">
        <v>180</v>
      </c>
      <c r="O488" s="11">
        <f>Interpane[[#This Row],[weight (kg)]]*2.20462262</f>
        <v>231.4853751</v>
      </c>
    </row>
    <row r="489" spans="1:15" x14ac:dyDescent="0.25">
      <c r="A489" s="13">
        <v>11</v>
      </c>
      <c r="B489">
        <v>300521763</v>
      </c>
      <c r="C489">
        <v>2394815</v>
      </c>
      <c r="D489">
        <v>1</v>
      </c>
      <c r="E489" t="s">
        <v>177</v>
      </c>
      <c r="F489" t="s">
        <v>178</v>
      </c>
      <c r="G489">
        <v>2181</v>
      </c>
      <c r="H489">
        <v>870</v>
      </c>
      <c r="I489">
        <v>86</v>
      </c>
      <c r="J489">
        <v>34</v>
      </c>
      <c r="K489">
        <v>105</v>
      </c>
      <c r="L489">
        <v>1</v>
      </c>
      <c r="M489" t="s">
        <v>179</v>
      </c>
      <c r="N489" t="s">
        <v>180</v>
      </c>
      <c r="O489" s="11">
        <f>Interpane[[#This Row],[weight (kg)]]*2.20462262</f>
        <v>231.4853751</v>
      </c>
    </row>
    <row r="490" spans="1:15" x14ac:dyDescent="0.25">
      <c r="A490" s="13">
        <v>11</v>
      </c>
      <c r="B490">
        <v>300521763</v>
      </c>
      <c r="C490">
        <v>2394815</v>
      </c>
      <c r="D490">
        <v>1</v>
      </c>
      <c r="E490" t="s">
        <v>177</v>
      </c>
      <c r="F490" t="s">
        <v>178</v>
      </c>
      <c r="G490">
        <v>2181</v>
      </c>
      <c r="H490">
        <v>870</v>
      </c>
      <c r="I490">
        <v>86</v>
      </c>
      <c r="J490">
        <v>34</v>
      </c>
      <c r="K490">
        <v>105</v>
      </c>
      <c r="L490">
        <v>1</v>
      </c>
      <c r="M490" t="s">
        <v>179</v>
      </c>
      <c r="N490" t="s">
        <v>180</v>
      </c>
      <c r="O490" s="11">
        <f>Interpane[[#This Row],[weight (kg)]]*2.20462262</f>
        <v>231.4853751</v>
      </c>
    </row>
    <row r="491" spans="1:15" x14ac:dyDescent="0.25">
      <c r="A491" s="13">
        <v>11</v>
      </c>
      <c r="B491">
        <v>300521763</v>
      </c>
      <c r="C491">
        <v>2394815</v>
      </c>
      <c r="D491">
        <v>1</v>
      </c>
      <c r="E491" t="s">
        <v>177</v>
      </c>
      <c r="F491" t="s">
        <v>178</v>
      </c>
      <c r="G491">
        <v>2181</v>
      </c>
      <c r="H491">
        <v>870</v>
      </c>
      <c r="I491">
        <v>86</v>
      </c>
      <c r="J491">
        <v>34</v>
      </c>
      <c r="K491">
        <v>105</v>
      </c>
      <c r="L491">
        <v>1</v>
      </c>
      <c r="M491" t="s">
        <v>179</v>
      </c>
      <c r="N491" t="s">
        <v>180</v>
      </c>
      <c r="O491" s="11">
        <f>Interpane[[#This Row],[weight (kg)]]*2.20462262</f>
        <v>231.4853751</v>
      </c>
    </row>
    <row r="492" spans="1:15" x14ac:dyDescent="0.25">
      <c r="A492" s="13">
        <v>11</v>
      </c>
      <c r="B492">
        <v>300521763</v>
      </c>
      <c r="C492">
        <v>2394815</v>
      </c>
      <c r="D492">
        <v>1</v>
      </c>
      <c r="E492" t="s">
        <v>177</v>
      </c>
      <c r="F492" t="s">
        <v>178</v>
      </c>
      <c r="G492">
        <v>2181</v>
      </c>
      <c r="H492">
        <v>870</v>
      </c>
      <c r="I492">
        <v>86</v>
      </c>
      <c r="J492">
        <v>34</v>
      </c>
      <c r="K492">
        <v>105</v>
      </c>
      <c r="L492">
        <v>1</v>
      </c>
      <c r="M492" t="s">
        <v>179</v>
      </c>
      <c r="N492" t="s">
        <v>180</v>
      </c>
      <c r="O492" s="11">
        <f>Interpane[[#This Row],[weight (kg)]]*2.20462262</f>
        <v>231.4853751</v>
      </c>
    </row>
    <row r="493" spans="1:15" x14ac:dyDescent="0.25">
      <c r="A493" s="13">
        <v>11</v>
      </c>
      <c r="B493">
        <v>300521763</v>
      </c>
      <c r="C493">
        <v>2394815</v>
      </c>
      <c r="D493">
        <v>1</v>
      </c>
      <c r="E493" t="s">
        <v>177</v>
      </c>
      <c r="F493" t="s">
        <v>178</v>
      </c>
      <c r="G493">
        <v>2181</v>
      </c>
      <c r="H493">
        <v>870</v>
      </c>
      <c r="I493">
        <v>86</v>
      </c>
      <c r="J493">
        <v>34</v>
      </c>
      <c r="K493">
        <v>105</v>
      </c>
      <c r="L493">
        <v>1</v>
      </c>
      <c r="M493" t="s">
        <v>179</v>
      </c>
      <c r="N493" t="s">
        <v>180</v>
      </c>
      <c r="O493" s="11">
        <f>Interpane[[#This Row],[weight (kg)]]*2.20462262</f>
        <v>231.4853751</v>
      </c>
    </row>
    <row r="494" spans="1:15" x14ac:dyDescent="0.25">
      <c r="A494" s="13">
        <v>11</v>
      </c>
      <c r="B494">
        <v>300521763</v>
      </c>
      <c r="C494">
        <v>2394815</v>
      </c>
      <c r="D494">
        <v>1</v>
      </c>
      <c r="E494" t="s">
        <v>177</v>
      </c>
      <c r="F494" t="s">
        <v>178</v>
      </c>
      <c r="G494">
        <v>2181</v>
      </c>
      <c r="H494">
        <v>870</v>
      </c>
      <c r="I494">
        <v>86</v>
      </c>
      <c r="J494">
        <v>34</v>
      </c>
      <c r="K494">
        <v>105</v>
      </c>
      <c r="L494">
        <v>1</v>
      </c>
      <c r="M494" t="s">
        <v>179</v>
      </c>
      <c r="N494" t="s">
        <v>180</v>
      </c>
      <c r="O494" s="11">
        <f>Interpane[[#This Row],[weight (kg)]]*2.20462262</f>
        <v>231.4853751</v>
      </c>
    </row>
    <row r="495" spans="1:15" x14ac:dyDescent="0.25">
      <c r="A495" s="13">
        <v>11</v>
      </c>
      <c r="B495">
        <v>300521763</v>
      </c>
      <c r="C495">
        <v>2394815</v>
      </c>
      <c r="D495">
        <v>1</v>
      </c>
      <c r="E495" t="s">
        <v>177</v>
      </c>
      <c r="F495" t="s">
        <v>178</v>
      </c>
      <c r="G495">
        <v>2181</v>
      </c>
      <c r="H495">
        <v>870</v>
      </c>
      <c r="I495">
        <v>86</v>
      </c>
      <c r="J495">
        <v>34</v>
      </c>
      <c r="K495">
        <v>105</v>
      </c>
      <c r="L495">
        <v>1</v>
      </c>
      <c r="M495" t="s">
        <v>179</v>
      </c>
      <c r="N495" t="s">
        <v>180</v>
      </c>
      <c r="O495" s="11">
        <f>Interpane[[#This Row],[weight (kg)]]*2.20462262</f>
        <v>231.4853751</v>
      </c>
    </row>
    <row r="496" spans="1:15" x14ac:dyDescent="0.25">
      <c r="A496" s="13">
        <v>11</v>
      </c>
      <c r="B496">
        <v>300521763</v>
      </c>
      <c r="C496">
        <v>2394815</v>
      </c>
      <c r="D496">
        <v>1</v>
      </c>
      <c r="E496" t="s">
        <v>177</v>
      </c>
      <c r="F496" t="s">
        <v>178</v>
      </c>
      <c r="G496">
        <v>2181</v>
      </c>
      <c r="H496">
        <v>870</v>
      </c>
      <c r="I496">
        <v>86</v>
      </c>
      <c r="J496">
        <v>34</v>
      </c>
      <c r="K496">
        <v>105</v>
      </c>
      <c r="L496">
        <v>1</v>
      </c>
      <c r="M496" t="s">
        <v>179</v>
      </c>
      <c r="N496" t="s">
        <v>180</v>
      </c>
      <c r="O496" s="11">
        <f>Interpane[[#This Row],[weight (kg)]]*2.20462262</f>
        <v>231.4853751</v>
      </c>
    </row>
    <row r="497" spans="1:15" x14ac:dyDescent="0.25">
      <c r="A497" s="13">
        <v>11</v>
      </c>
      <c r="B497">
        <v>300521763</v>
      </c>
      <c r="C497">
        <v>2394815</v>
      </c>
      <c r="D497">
        <v>1</v>
      </c>
      <c r="E497" t="s">
        <v>177</v>
      </c>
      <c r="F497" t="s">
        <v>178</v>
      </c>
      <c r="G497">
        <v>2181</v>
      </c>
      <c r="H497">
        <v>870</v>
      </c>
      <c r="I497">
        <v>86</v>
      </c>
      <c r="J497">
        <v>34</v>
      </c>
      <c r="K497">
        <v>105</v>
      </c>
      <c r="L497">
        <v>1</v>
      </c>
      <c r="M497" t="s">
        <v>179</v>
      </c>
      <c r="N497" t="s">
        <v>180</v>
      </c>
      <c r="O497" s="11">
        <f>Interpane[[#This Row],[weight (kg)]]*2.20462262</f>
        <v>231.4853751</v>
      </c>
    </row>
    <row r="498" spans="1:15" x14ac:dyDescent="0.25">
      <c r="A498" s="13">
        <v>11</v>
      </c>
      <c r="B498">
        <v>300521763</v>
      </c>
      <c r="C498">
        <v>2394815</v>
      </c>
      <c r="D498">
        <v>1</v>
      </c>
      <c r="E498" t="s">
        <v>177</v>
      </c>
      <c r="F498" t="s">
        <v>178</v>
      </c>
      <c r="G498">
        <v>2181</v>
      </c>
      <c r="H498">
        <v>870</v>
      </c>
      <c r="I498">
        <v>86</v>
      </c>
      <c r="J498">
        <v>34</v>
      </c>
      <c r="K498">
        <v>105</v>
      </c>
      <c r="L498">
        <v>1</v>
      </c>
      <c r="M498" t="s">
        <v>179</v>
      </c>
      <c r="N498" t="s">
        <v>180</v>
      </c>
      <c r="O498" s="11">
        <f>Interpane[[#This Row],[weight (kg)]]*2.20462262</f>
        <v>231.4853751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6C74-E98A-4E60-A1C6-8C571C4586A5}">
  <dimension ref="A1:Z50"/>
  <sheetViews>
    <sheetView workbookViewId="0">
      <selection activeCell="C15" sqref="C15"/>
    </sheetView>
  </sheetViews>
  <sheetFormatPr defaultRowHeight="15" x14ac:dyDescent="0.25"/>
  <cols>
    <col min="1" max="1" width="18" bestFit="1" customWidth="1"/>
    <col min="2" max="2" width="16.85546875" bestFit="1" customWidth="1"/>
    <col min="3" max="6" width="4.5703125" bestFit="1" customWidth="1"/>
    <col min="7" max="7" width="9.42578125" bestFit="1" customWidth="1"/>
    <col min="8" max="9" width="11.28515625" bestFit="1" customWidth="1"/>
    <col min="11" max="11" width="27.85546875" bestFit="1" customWidth="1"/>
    <col min="12" max="12" width="16.85546875" bestFit="1" customWidth="1"/>
    <col min="13" max="18" width="5" bestFit="1" customWidth="1"/>
    <col min="19" max="19" width="11.28515625" bestFit="1" customWidth="1"/>
  </cols>
  <sheetData>
    <row r="1" spans="1:26" x14ac:dyDescent="0.25">
      <c r="K1" s="3" t="s">
        <v>207</v>
      </c>
      <c r="L1" t="s">
        <v>208</v>
      </c>
    </row>
    <row r="3" spans="1:26" x14ac:dyDescent="0.25">
      <c r="A3" s="3" t="s">
        <v>205</v>
      </c>
      <c r="B3" s="3" t="s">
        <v>203</v>
      </c>
      <c r="K3" s="3" t="s">
        <v>206</v>
      </c>
      <c r="L3" s="3" t="s">
        <v>203</v>
      </c>
    </row>
    <row r="4" spans="1:26" x14ac:dyDescent="0.25">
      <c r="A4" s="3" t="s">
        <v>204</v>
      </c>
      <c r="B4" t="s">
        <v>166</v>
      </c>
      <c r="C4" t="s">
        <v>154</v>
      </c>
      <c r="D4" t="s">
        <v>153</v>
      </c>
      <c r="E4" t="s">
        <v>199</v>
      </c>
      <c r="F4" t="s">
        <v>200</v>
      </c>
      <c r="G4" t="s">
        <v>164</v>
      </c>
      <c r="H4" t="s">
        <v>35</v>
      </c>
      <c r="K4" s="3" t="s">
        <v>204</v>
      </c>
      <c r="L4">
        <v>2.0099999999999998</v>
      </c>
      <c r="M4">
        <v>2.02</v>
      </c>
      <c r="N4">
        <v>2.0299999999999998</v>
      </c>
      <c r="O4">
        <v>2.06</v>
      </c>
      <c r="P4">
        <v>2.0699999999999998</v>
      </c>
      <c r="Q4">
        <v>2.0499999999999998</v>
      </c>
      <c r="R4">
        <v>2.09</v>
      </c>
      <c r="S4" t="s">
        <v>35</v>
      </c>
    </row>
    <row r="5" spans="1:26" x14ac:dyDescent="0.25">
      <c r="A5" s="4" t="s">
        <v>148</v>
      </c>
      <c r="C5">
        <v>25</v>
      </c>
      <c r="H5">
        <v>25</v>
      </c>
      <c r="K5" s="4" t="s">
        <v>148</v>
      </c>
      <c r="M5">
        <v>28</v>
      </c>
      <c r="S5">
        <v>28</v>
      </c>
      <c r="U5" t="str">
        <f>IF((B5-L5)&lt;=0,"",B5-L5)</f>
        <v/>
      </c>
      <c r="V5" t="str">
        <f t="shared" ref="V5:Y5" si="0">IF((C5-M5)&lt;=0,"",C5-M5)</f>
        <v/>
      </c>
      <c r="W5" t="str">
        <f t="shared" si="0"/>
        <v/>
      </c>
      <c r="X5" t="str">
        <f t="shared" si="0"/>
        <v/>
      </c>
      <c r="Y5" t="str">
        <f t="shared" si="0"/>
        <v/>
      </c>
      <c r="Z5" t="str">
        <f>IF((G5-Q5-R5)&lt;=0,"",G5-Q5-R5)</f>
        <v/>
      </c>
    </row>
    <row r="6" spans="1:26" x14ac:dyDescent="0.25">
      <c r="A6" s="4" t="s">
        <v>73</v>
      </c>
      <c r="B6">
        <v>1</v>
      </c>
      <c r="H6">
        <v>1</v>
      </c>
      <c r="K6" s="4" t="s">
        <v>73</v>
      </c>
      <c r="L6">
        <v>1</v>
      </c>
      <c r="S6">
        <v>1</v>
      </c>
      <c r="U6" t="str">
        <f t="shared" ref="U6:U49" si="1">IF((B6-L6)&lt;=0,"",B6-L6)</f>
        <v/>
      </c>
      <c r="V6" t="str">
        <f t="shared" ref="V6:V49" si="2">IF((C6-M6)&lt;=0,"",C6-M6)</f>
        <v/>
      </c>
      <c r="W6" t="str">
        <f t="shared" ref="W6:W49" si="3">IF((D6-N6)&lt;=0,"",D6-N6)</f>
        <v/>
      </c>
      <c r="X6" t="str">
        <f t="shared" ref="X6:X49" si="4">IF((E6-O6)&lt;=0,"",E6-O6)</f>
        <v/>
      </c>
      <c r="Y6" t="str">
        <f t="shared" ref="Y6:Y49" si="5">IF((F6-P6)&lt;=0,"",F6-P6)</f>
        <v/>
      </c>
      <c r="Z6" t="str">
        <f t="shared" ref="Z6:Z49" si="6">IF((G6-Q6-R6)&lt;=0,"",G6-Q6-R6)</f>
        <v/>
      </c>
    </row>
    <row r="7" spans="1:26" x14ac:dyDescent="0.25">
      <c r="A7" s="4" t="s">
        <v>174</v>
      </c>
      <c r="D7">
        <v>2</v>
      </c>
      <c r="H7">
        <v>2</v>
      </c>
      <c r="K7" s="4" t="s">
        <v>174</v>
      </c>
      <c r="M7">
        <v>2</v>
      </c>
      <c r="S7">
        <v>2</v>
      </c>
      <c r="U7" t="str">
        <f t="shared" si="1"/>
        <v/>
      </c>
      <c r="V7" t="str">
        <f t="shared" si="2"/>
        <v/>
      </c>
      <c r="W7">
        <f t="shared" si="3"/>
        <v>2</v>
      </c>
      <c r="X7" t="str">
        <f t="shared" si="4"/>
        <v/>
      </c>
      <c r="Y7" t="str">
        <f t="shared" si="5"/>
        <v/>
      </c>
      <c r="Z7" t="str">
        <f t="shared" si="6"/>
        <v/>
      </c>
    </row>
    <row r="8" spans="1:26" x14ac:dyDescent="0.25">
      <c r="A8" s="4" t="s">
        <v>75</v>
      </c>
      <c r="B8">
        <v>9</v>
      </c>
      <c r="H8">
        <v>9</v>
      </c>
      <c r="K8" s="4" t="s">
        <v>75</v>
      </c>
      <c r="L8">
        <v>9</v>
      </c>
      <c r="S8">
        <v>9</v>
      </c>
      <c r="U8" t="str">
        <f t="shared" si="1"/>
        <v/>
      </c>
      <c r="V8" t="str">
        <f t="shared" si="2"/>
        <v/>
      </c>
      <c r="W8" t="str">
        <f t="shared" si="3"/>
        <v/>
      </c>
      <c r="X8" t="str">
        <f t="shared" si="4"/>
        <v/>
      </c>
      <c r="Y8" t="str">
        <f t="shared" si="5"/>
        <v/>
      </c>
      <c r="Z8" t="str">
        <f t="shared" si="6"/>
        <v/>
      </c>
    </row>
    <row r="9" spans="1:26" x14ac:dyDescent="0.25">
      <c r="A9" s="4" t="s">
        <v>140</v>
      </c>
      <c r="G9">
        <v>1</v>
      </c>
      <c r="H9">
        <v>1</v>
      </c>
      <c r="K9" s="4" t="s">
        <v>140</v>
      </c>
      <c r="R9">
        <v>1</v>
      </c>
      <c r="S9">
        <v>1</v>
      </c>
      <c r="U9" t="str">
        <f t="shared" si="1"/>
        <v/>
      </c>
      <c r="V9" t="str">
        <f t="shared" si="2"/>
        <v/>
      </c>
      <c r="W9" t="str">
        <f t="shared" si="3"/>
        <v/>
      </c>
      <c r="X9" t="str">
        <f t="shared" si="4"/>
        <v/>
      </c>
      <c r="Y9" t="str">
        <f t="shared" si="5"/>
        <v/>
      </c>
      <c r="Z9" t="str">
        <f t="shared" si="6"/>
        <v/>
      </c>
    </row>
    <row r="10" spans="1:26" x14ac:dyDescent="0.25">
      <c r="A10" s="4" t="s">
        <v>107</v>
      </c>
      <c r="G10">
        <v>1</v>
      </c>
      <c r="H10">
        <v>1</v>
      </c>
      <c r="K10" s="4" t="s">
        <v>107</v>
      </c>
      <c r="Q10">
        <v>1</v>
      </c>
      <c r="S10">
        <v>1</v>
      </c>
      <c r="U10" t="str">
        <f t="shared" si="1"/>
        <v/>
      </c>
      <c r="V10" t="str">
        <f t="shared" si="2"/>
        <v/>
      </c>
      <c r="W10" t="str">
        <f t="shared" si="3"/>
        <v/>
      </c>
      <c r="X10" t="str">
        <f t="shared" si="4"/>
        <v/>
      </c>
      <c r="Y10" t="str">
        <f t="shared" si="5"/>
        <v/>
      </c>
      <c r="Z10" t="str">
        <f t="shared" si="6"/>
        <v/>
      </c>
    </row>
    <row r="11" spans="1:26" x14ac:dyDescent="0.25">
      <c r="A11" s="4" t="s">
        <v>62</v>
      </c>
      <c r="G11">
        <v>2</v>
      </c>
      <c r="H11">
        <v>2</v>
      </c>
      <c r="K11" s="4" t="s">
        <v>62</v>
      </c>
      <c r="R11">
        <v>2</v>
      </c>
      <c r="S11">
        <v>2</v>
      </c>
      <c r="U11" t="str">
        <f t="shared" si="1"/>
        <v/>
      </c>
      <c r="V11" t="str">
        <f t="shared" si="2"/>
        <v/>
      </c>
      <c r="W11" t="str">
        <f t="shared" si="3"/>
        <v/>
      </c>
      <c r="X11" t="str">
        <f t="shared" si="4"/>
        <v/>
      </c>
      <c r="Y11" t="str">
        <f t="shared" si="5"/>
        <v/>
      </c>
      <c r="Z11" t="str">
        <f t="shared" si="6"/>
        <v/>
      </c>
    </row>
    <row r="12" spans="1:26" x14ac:dyDescent="0.25">
      <c r="A12" s="4" t="s">
        <v>114</v>
      </c>
      <c r="G12">
        <v>18</v>
      </c>
      <c r="H12">
        <v>18</v>
      </c>
      <c r="K12" s="4" t="s">
        <v>114</v>
      </c>
      <c r="Q12">
        <v>18</v>
      </c>
      <c r="S12">
        <v>18</v>
      </c>
      <c r="U12" t="str">
        <f t="shared" si="1"/>
        <v/>
      </c>
      <c r="V12" t="str">
        <f t="shared" si="2"/>
        <v/>
      </c>
      <c r="W12" t="str">
        <f t="shared" si="3"/>
        <v/>
      </c>
      <c r="X12" t="str">
        <f t="shared" si="4"/>
        <v/>
      </c>
      <c r="Y12" t="str">
        <f t="shared" si="5"/>
        <v/>
      </c>
      <c r="Z12" t="str">
        <f t="shared" si="6"/>
        <v/>
      </c>
    </row>
    <row r="13" spans="1:26" x14ac:dyDescent="0.25">
      <c r="A13" s="4" t="s">
        <v>111</v>
      </c>
      <c r="B13">
        <v>13</v>
      </c>
      <c r="G13">
        <v>4</v>
      </c>
      <c r="H13">
        <v>17</v>
      </c>
      <c r="K13" s="4" t="s">
        <v>111</v>
      </c>
      <c r="L13">
        <v>13</v>
      </c>
      <c r="R13">
        <v>4</v>
      </c>
      <c r="S13">
        <v>17</v>
      </c>
      <c r="U13" t="str">
        <f t="shared" si="1"/>
        <v/>
      </c>
      <c r="V13" t="str">
        <f t="shared" si="2"/>
        <v/>
      </c>
      <c r="W13" t="str">
        <f t="shared" si="3"/>
        <v/>
      </c>
      <c r="X13" t="str">
        <f t="shared" si="4"/>
        <v/>
      </c>
      <c r="Y13" t="str">
        <f t="shared" si="5"/>
        <v/>
      </c>
      <c r="Z13" t="str">
        <f t="shared" si="6"/>
        <v/>
      </c>
    </row>
    <row r="14" spans="1:26" x14ac:dyDescent="0.25">
      <c r="A14" s="4" t="s">
        <v>168</v>
      </c>
      <c r="G14">
        <v>1</v>
      </c>
      <c r="H14">
        <v>1</v>
      </c>
      <c r="K14" s="4" t="s">
        <v>168</v>
      </c>
      <c r="R14">
        <v>1</v>
      </c>
      <c r="S14">
        <v>1</v>
      </c>
      <c r="U14" t="str">
        <f t="shared" si="1"/>
        <v/>
      </c>
      <c r="V14" t="str">
        <f t="shared" si="2"/>
        <v/>
      </c>
      <c r="W14" t="str">
        <f t="shared" si="3"/>
        <v/>
      </c>
      <c r="X14" t="str">
        <f t="shared" si="4"/>
        <v/>
      </c>
      <c r="Y14" t="str">
        <f t="shared" si="5"/>
        <v/>
      </c>
      <c r="Z14" t="str">
        <f t="shared" si="6"/>
        <v/>
      </c>
    </row>
    <row r="15" spans="1:26" x14ac:dyDescent="0.25">
      <c r="A15" s="4" t="s">
        <v>169</v>
      </c>
      <c r="G15">
        <v>1</v>
      </c>
      <c r="H15">
        <v>1</v>
      </c>
      <c r="K15" s="4" t="s">
        <v>169</v>
      </c>
      <c r="Q15">
        <v>1</v>
      </c>
      <c r="S15">
        <v>1</v>
      </c>
      <c r="U15" t="str">
        <f t="shared" si="1"/>
        <v/>
      </c>
      <c r="V15" t="str">
        <f t="shared" si="2"/>
        <v/>
      </c>
      <c r="W15" t="str">
        <f t="shared" si="3"/>
        <v/>
      </c>
      <c r="X15" t="str">
        <f t="shared" si="4"/>
        <v/>
      </c>
      <c r="Y15" t="str">
        <f t="shared" si="5"/>
        <v/>
      </c>
      <c r="Z15" t="str">
        <f t="shared" si="6"/>
        <v/>
      </c>
    </row>
    <row r="16" spans="1:26" x14ac:dyDescent="0.25">
      <c r="A16" s="4" t="s">
        <v>172</v>
      </c>
      <c r="G16">
        <v>15</v>
      </c>
      <c r="H16">
        <v>15</v>
      </c>
      <c r="K16" s="4" t="s">
        <v>172</v>
      </c>
      <c r="Q16">
        <v>15</v>
      </c>
      <c r="S16">
        <v>15</v>
      </c>
      <c r="U16" t="str">
        <f t="shared" si="1"/>
        <v/>
      </c>
      <c r="V16" t="str">
        <f t="shared" si="2"/>
        <v/>
      </c>
      <c r="W16" t="str">
        <f t="shared" si="3"/>
        <v/>
      </c>
      <c r="X16" t="str">
        <f t="shared" si="4"/>
        <v/>
      </c>
      <c r="Y16" t="str">
        <f t="shared" si="5"/>
        <v/>
      </c>
      <c r="Z16" t="str">
        <f t="shared" si="6"/>
        <v/>
      </c>
    </row>
    <row r="17" spans="1:26" x14ac:dyDescent="0.25">
      <c r="A17" s="4" t="s">
        <v>123</v>
      </c>
      <c r="G17">
        <v>1</v>
      </c>
      <c r="H17">
        <v>1</v>
      </c>
      <c r="K17" s="4" t="s">
        <v>123</v>
      </c>
      <c r="R17">
        <v>1</v>
      </c>
      <c r="S17">
        <v>1</v>
      </c>
      <c r="U17" t="str">
        <f t="shared" si="1"/>
        <v/>
      </c>
      <c r="V17" t="str">
        <f t="shared" si="2"/>
        <v/>
      </c>
      <c r="W17" t="str">
        <f t="shared" si="3"/>
        <v/>
      </c>
      <c r="X17" t="str">
        <f t="shared" si="4"/>
        <v/>
      </c>
      <c r="Y17" t="str">
        <f t="shared" si="5"/>
        <v/>
      </c>
      <c r="Z17" t="str">
        <f t="shared" si="6"/>
        <v/>
      </c>
    </row>
    <row r="18" spans="1:26" x14ac:dyDescent="0.25">
      <c r="A18" s="4" t="s">
        <v>170</v>
      </c>
      <c r="G18">
        <v>2</v>
      </c>
      <c r="H18">
        <v>2</v>
      </c>
      <c r="K18" s="4" t="s">
        <v>170</v>
      </c>
      <c r="Q18">
        <v>2</v>
      </c>
      <c r="S18">
        <v>2</v>
      </c>
      <c r="U18" t="str">
        <f t="shared" si="1"/>
        <v/>
      </c>
      <c r="V18" t="str">
        <f t="shared" si="2"/>
        <v/>
      </c>
      <c r="W18" t="str">
        <f t="shared" si="3"/>
        <v/>
      </c>
      <c r="X18" t="str">
        <f t="shared" si="4"/>
        <v/>
      </c>
      <c r="Y18" t="str">
        <f t="shared" si="5"/>
        <v/>
      </c>
      <c r="Z18" t="str">
        <f t="shared" si="6"/>
        <v/>
      </c>
    </row>
    <row r="19" spans="1:26" x14ac:dyDescent="0.25">
      <c r="A19" s="4" t="s">
        <v>91</v>
      </c>
      <c r="G19">
        <v>20</v>
      </c>
      <c r="H19">
        <v>20</v>
      </c>
      <c r="K19" s="4" t="s">
        <v>91</v>
      </c>
      <c r="Q19">
        <v>20</v>
      </c>
      <c r="S19">
        <v>20</v>
      </c>
      <c r="U19" t="str">
        <f t="shared" si="1"/>
        <v/>
      </c>
      <c r="V19" t="str">
        <f t="shared" si="2"/>
        <v/>
      </c>
      <c r="W19" t="str">
        <f t="shared" si="3"/>
        <v/>
      </c>
      <c r="X19" t="str">
        <f t="shared" si="4"/>
        <v/>
      </c>
      <c r="Y19" t="str">
        <f t="shared" si="5"/>
        <v/>
      </c>
      <c r="Z19" t="str">
        <f t="shared" si="6"/>
        <v/>
      </c>
    </row>
    <row r="20" spans="1:26" x14ac:dyDescent="0.25">
      <c r="A20" s="4" t="s">
        <v>60</v>
      </c>
      <c r="G20">
        <v>9</v>
      </c>
      <c r="H20">
        <v>9</v>
      </c>
      <c r="K20" s="4" t="s">
        <v>60</v>
      </c>
      <c r="R20">
        <v>21</v>
      </c>
      <c r="S20">
        <v>21</v>
      </c>
      <c r="U20" t="str">
        <f t="shared" si="1"/>
        <v/>
      </c>
      <c r="V20" t="str">
        <f t="shared" si="2"/>
        <v/>
      </c>
      <c r="W20" t="str">
        <f t="shared" si="3"/>
        <v/>
      </c>
      <c r="X20" t="str">
        <f t="shared" si="4"/>
        <v/>
      </c>
      <c r="Y20" t="str">
        <f t="shared" si="5"/>
        <v/>
      </c>
      <c r="Z20" t="str">
        <f t="shared" si="6"/>
        <v/>
      </c>
    </row>
    <row r="21" spans="1:26" x14ac:dyDescent="0.25">
      <c r="A21" s="4" t="s">
        <v>124</v>
      </c>
      <c r="G21">
        <v>1</v>
      </c>
      <c r="H21">
        <v>1</v>
      </c>
      <c r="K21" s="4" t="s">
        <v>124</v>
      </c>
      <c r="R21">
        <v>1</v>
      </c>
      <c r="S21">
        <v>1</v>
      </c>
      <c r="U21" t="str">
        <f t="shared" si="1"/>
        <v/>
      </c>
      <c r="V21" t="str">
        <f t="shared" si="2"/>
        <v/>
      </c>
      <c r="W21" t="str">
        <f t="shared" si="3"/>
        <v/>
      </c>
      <c r="X21" t="str">
        <f t="shared" si="4"/>
        <v/>
      </c>
      <c r="Y21" t="str">
        <f t="shared" si="5"/>
        <v/>
      </c>
      <c r="Z21" t="str">
        <f t="shared" si="6"/>
        <v/>
      </c>
    </row>
    <row r="22" spans="1:26" x14ac:dyDescent="0.25">
      <c r="A22" s="4" t="s">
        <v>49</v>
      </c>
      <c r="B22">
        <v>14</v>
      </c>
      <c r="G22">
        <v>1</v>
      </c>
      <c r="H22">
        <v>15</v>
      </c>
      <c r="K22" s="4" t="s">
        <v>49</v>
      </c>
      <c r="L22">
        <v>14</v>
      </c>
      <c r="R22">
        <v>1</v>
      </c>
      <c r="S22">
        <v>15</v>
      </c>
      <c r="U22" t="str">
        <f t="shared" si="1"/>
        <v/>
      </c>
      <c r="V22" t="str">
        <f t="shared" si="2"/>
        <v/>
      </c>
      <c r="W22" t="str">
        <f t="shared" si="3"/>
        <v/>
      </c>
      <c r="X22" t="str">
        <f t="shared" si="4"/>
        <v/>
      </c>
      <c r="Y22" t="str">
        <f t="shared" si="5"/>
        <v/>
      </c>
      <c r="Z22" t="str">
        <f t="shared" si="6"/>
        <v/>
      </c>
    </row>
    <row r="23" spans="1:26" x14ac:dyDescent="0.25">
      <c r="A23" s="4" t="s">
        <v>189</v>
      </c>
      <c r="B23">
        <v>1</v>
      </c>
      <c r="H23">
        <v>1</v>
      </c>
      <c r="K23" s="4" t="s">
        <v>189</v>
      </c>
      <c r="L23">
        <v>1</v>
      </c>
      <c r="S23">
        <v>1</v>
      </c>
      <c r="U23" t="str">
        <f t="shared" si="1"/>
        <v/>
      </c>
      <c r="V23" t="str">
        <f t="shared" si="2"/>
        <v/>
      </c>
      <c r="W23" t="str">
        <f t="shared" si="3"/>
        <v/>
      </c>
      <c r="X23" t="str">
        <f t="shared" si="4"/>
        <v/>
      </c>
      <c r="Y23" t="str">
        <f t="shared" si="5"/>
        <v/>
      </c>
      <c r="Z23" t="str">
        <f t="shared" si="6"/>
        <v/>
      </c>
    </row>
    <row r="24" spans="1:26" x14ac:dyDescent="0.25">
      <c r="A24" s="4" t="s">
        <v>94</v>
      </c>
      <c r="G24">
        <v>14</v>
      </c>
      <c r="H24">
        <v>14</v>
      </c>
      <c r="K24" s="4" t="s">
        <v>94</v>
      </c>
      <c r="Q24">
        <v>14</v>
      </c>
      <c r="S24">
        <v>14</v>
      </c>
      <c r="U24" t="str">
        <f t="shared" si="1"/>
        <v/>
      </c>
      <c r="V24" t="str">
        <f t="shared" si="2"/>
        <v/>
      </c>
      <c r="W24" t="str">
        <f t="shared" si="3"/>
        <v/>
      </c>
      <c r="X24" t="str">
        <f t="shared" si="4"/>
        <v/>
      </c>
      <c r="Y24" t="str">
        <f t="shared" si="5"/>
        <v/>
      </c>
      <c r="Z24" t="str">
        <f t="shared" si="6"/>
        <v/>
      </c>
    </row>
    <row r="25" spans="1:26" x14ac:dyDescent="0.25">
      <c r="A25" s="4" t="s">
        <v>96</v>
      </c>
      <c r="G25">
        <v>1</v>
      </c>
      <c r="H25">
        <v>1</v>
      </c>
      <c r="K25" s="4" t="s">
        <v>96</v>
      </c>
      <c r="Q25">
        <v>1</v>
      </c>
      <c r="S25">
        <v>1</v>
      </c>
      <c r="U25" t="str">
        <f t="shared" si="1"/>
        <v/>
      </c>
      <c r="V25" t="str">
        <f t="shared" si="2"/>
        <v/>
      </c>
      <c r="W25" t="str">
        <f t="shared" si="3"/>
        <v/>
      </c>
      <c r="X25" t="str">
        <f t="shared" si="4"/>
        <v/>
      </c>
      <c r="Y25" t="str">
        <f t="shared" si="5"/>
        <v/>
      </c>
      <c r="Z25" t="str">
        <f t="shared" si="6"/>
        <v/>
      </c>
    </row>
    <row r="26" spans="1:26" x14ac:dyDescent="0.25">
      <c r="A26" s="4" t="s">
        <v>103</v>
      </c>
      <c r="G26">
        <v>3</v>
      </c>
      <c r="H26">
        <v>3</v>
      </c>
      <c r="K26" s="4" t="s">
        <v>103</v>
      </c>
      <c r="Q26">
        <v>3</v>
      </c>
      <c r="S26">
        <v>3</v>
      </c>
      <c r="U26" t="str">
        <f t="shared" si="1"/>
        <v/>
      </c>
      <c r="V26" t="str">
        <f t="shared" si="2"/>
        <v/>
      </c>
      <c r="W26" t="str">
        <f t="shared" si="3"/>
        <v/>
      </c>
      <c r="X26" t="str">
        <f t="shared" si="4"/>
        <v/>
      </c>
      <c r="Y26" t="str">
        <f t="shared" si="5"/>
        <v/>
      </c>
      <c r="Z26" t="str">
        <f t="shared" si="6"/>
        <v/>
      </c>
    </row>
    <row r="27" spans="1:26" x14ac:dyDescent="0.25">
      <c r="A27" s="4" t="s">
        <v>53</v>
      </c>
      <c r="C27">
        <v>12</v>
      </c>
      <c r="H27">
        <v>12</v>
      </c>
      <c r="K27" s="4" t="s">
        <v>53</v>
      </c>
      <c r="M27">
        <v>12</v>
      </c>
      <c r="S27">
        <v>12</v>
      </c>
      <c r="U27" t="str">
        <f t="shared" si="1"/>
        <v/>
      </c>
      <c r="V27" t="str">
        <f t="shared" si="2"/>
        <v/>
      </c>
      <c r="W27" t="str">
        <f t="shared" si="3"/>
        <v/>
      </c>
      <c r="X27" t="str">
        <f t="shared" si="4"/>
        <v/>
      </c>
      <c r="Y27" t="str">
        <f t="shared" si="5"/>
        <v/>
      </c>
      <c r="Z27" t="str">
        <f t="shared" si="6"/>
        <v/>
      </c>
    </row>
    <row r="28" spans="1:26" x14ac:dyDescent="0.25">
      <c r="A28" s="4" t="s">
        <v>84</v>
      </c>
      <c r="B28">
        <v>1</v>
      </c>
      <c r="H28">
        <v>1</v>
      </c>
      <c r="K28" s="4" t="s">
        <v>84</v>
      </c>
      <c r="L28">
        <v>1</v>
      </c>
      <c r="S28">
        <v>1</v>
      </c>
      <c r="U28" t="str">
        <f t="shared" si="1"/>
        <v/>
      </c>
      <c r="V28" t="str">
        <f t="shared" si="2"/>
        <v/>
      </c>
      <c r="W28" t="str">
        <f t="shared" si="3"/>
        <v/>
      </c>
      <c r="X28" t="str">
        <f t="shared" si="4"/>
        <v/>
      </c>
      <c r="Y28" t="str">
        <f t="shared" si="5"/>
        <v/>
      </c>
      <c r="Z28" t="str">
        <f t="shared" si="6"/>
        <v/>
      </c>
    </row>
    <row r="29" spans="1:26" x14ac:dyDescent="0.25">
      <c r="A29" s="4" t="s">
        <v>82</v>
      </c>
      <c r="B29">
        <v>4</v>
      </c>
      <c r="G29">
        <v>1</v>
      </c>
      <c r="H29">
        <v>5</v>
      </c>
      <c r="K29" s="4" t="s">
        <v>82</v>
      </c>
      <c r="L29">
        <v>4</v>
      </c>
      <c r="R29">
        <v>1</v>
      </c>
      <c r="S29">
        <v>5</v>
      </c>
      <c r="U29" t="str">
        <f t="shared" si="1"/>
        <v/>
      </c>
      <c r="V29" t="str">
        <f t="shared" si="2"/>
        <v/>
      </c>
      <c r="W29" t="str">
        <f t="shared" si="3"/>
        <v/>
      </c>
      <c r="X29" t="str">
        <f t="shared" si="4"/>
        <v/>
      </c>
      <c r="Y29" t="str">
        <f t="shared" si="5"/>
        <v/>
      </c>
      <c r="Z29" t="str">
        <f t="shared" si="6"/>
        <v/>
      </c>
    </row>
    <row r="30" spans="1:26" x14ac:dyDescent="0.25">
      <c r="A30" s="4" t="s">
        <v>143</v>
      </c>
      <c r="G30">
        <v>1</v>
      </c>
      <c r="H30">
        <v>1</v>
      </c>
      <c r="K30" s="4" t="s">
        <v>143</v>
      </c>
      <c r="R30">
        <v>1</v>
      </c>
      <c r="S30">
        <v>1</v>
      </c>
      <c r="U30" t="str">
        <f t="shared" si="1"/>
        <v/>
      </c>
      <c r="V30" t="str">
        <f t="shared" si="2"/>
        <v/>
      </c>
      <c r="W30" t="str">
        <f t="shared" si="3"/>
        <v/>
      </c>
      <c r="X30" t="str">
        <f t="shared" si="4"/>
        <v/>
      </c>
      <c r="Y30" t="str">
        <f t="shared" si="5"/>
        <v/>
      </c>
      <c r="Z30" t="str">
        <f t="shared" si="6"/>
        <v/>
      </c>
    </row>
    <row r="31" spans="1:26" x14ac:dyDescent="0.25">
      <c r="A31" s="4" t="s">
        <v>125</v>
      </c>
      <c r="C31">
        <v>12</v>
      </c>
      <c r="D31">
        <v>27</v>
      </c>
      <c r="H31">
        <v>39</v>
      </c>
      <c r="K31" s="4" t="s">
        <v>125</v>
      </c>
      <c r="M31">
        <v>13</v>
      </c>
      <c r="N31">
        <v>28</v>
      </c>
      <c r="S31">
        <v>41</v>
      </c>
      <c r="U31" t="str">
        <f t="shared" si="1"/>
        <v/>
      </c>
      <c r="V31" t="str">
        <f t="shared" si="2"/>
        <v/>
      </c>
      <c r="W31" t="str">
        <f t="shared" si="3"/>
        <v/>
      </c>
      <c r="X31" t="str">
        <f t="shared" si="4"/>
        <v/>
      </c>
      <c r="Y31" t="str">
        <f t="shared" si="5"/>
        <v/>
      </c>
      <c r="Z31" t="str">
        <f t="shared" si="6"/>
        <v/>
      </c>
    </row>
    <row r="32" spans="1:26" x14ac:dyDescent="0.25">
      <c r="A32" s="4" t="s">
        <v>85</v>
      </c>
      <c r="B32">
        <v>6</v>
      </c>
      <c r="H32">
        <v>6</v>
      </c>
      <c r="K32" s="4" t="s">
        <v>85</v>
      </c>
      <c r="L32">
        <v>6</v>
      </c>
      <c r="S32">
        <v>6</v>
      </c>
      <c r="U32" t="str">
        <f t="shared" si="1"/>
        <v/>
      </c>
      <c r="V32" t="str">
        <f t="shared" si="2"/>
        <v/>
      </c>
      <c r="W32" t="str">
        <f t="shared" si="3"/>
        <v/>
      </c>
      <c r="X32" t="str">
        <f t="shared" si="4"/>
        <v/>
      </c>
      <c r="Y32" t="str">
        <f t="shared" si="5"/>
        <v/>
      </c>
      <c r="Z32" t="str">
        <f t="shared" si="6"/>
        <v/>
      </c>
    </row>
    <row r="33" spans="1:26" x14ac:dyDescent="0.25">
      <c r="A33" s="4" t="s">
        <v>99</v>
      </c>
      <c r="G33">
        <v>9</v>
      </c>
      <c r="H33">
        <v>9</v>
      </c>
      <c r="K33" s="4" t="s">
        <v>99</v>
      </c>
      <c r="R33">
        <v>9</v>
      </c>
      <c r="S33">
        <v>9</v>
      </c>
      <c r="U33" t="str">
        <f t="shared" si="1"/>
        <v/>
      </c>
      <c r="V33" t="str">
        <f t="shared" si="2"/>
        <v/>
      </c>
      <c r="W33" t="str">
        <f t="shared" si="3"/>
        <v/>
      </c>
      <c r="X33" t="str">
        <f t="shared" si="4"/>
        <v/>
      </c>
      <c r="Y33" t="str">
        <f t="shared" si="5"/>
        <v/>
      </c>
      <c r="Z33" t="str">
        <f t="shared" si="6"/>
        <v/>
      </c>
    </row>
    <row r="34" spans="1:26" x14ac:dyDescent="0.25">
      <c r="A34" s="4" t="s">
        <v>87</v>
      </c>
      <c r="G34">
        <v>15</v>
      </c>
      <c r="H34">
        <v>15</v>
      </c>
      <c r="K34" s="4" t="s">
        <v>87</v>
      </c>
      <c r="Q34">
        <v>15</v>
      </c>
      <c r="S34">
        <v>15</v>
      </c>
      <c r="U34" t="str">
        <f t="shared" si="1"/>
        <v/>
      </c>
      <c r="V34" t="str">
        <f t="shared" si="2"/>
        <v/>
      </c>
      <c r="W34" t="str">
        <f t="shared" si="3"/>
        <v/>
      </c>
      <c r="X34" t="str">
        <f t="shared" si="4"/>
        <v/>
      </c>
      <c r="Y34" t="str">
        <f t="shared" si="5"/>
        <v/>
      </c>
      <c r="Z34" t="str">
        <f t="shared" si="6"/>
        <v/>
      </c>
    </row>
    <row r="35" spans="1:26" x14ac:dyDescent="0.25">
      <c r="A35" s="4" t="s">
        <v>57</v>
      </c>
      <c r="C35">
        <v>21</v>
      </c>
      <c r="D35">
        <v>8</v>
      </c>
      <c r="H35">
        <v>29</v>
      </c>
      <c r="K35" s="4" t="s">
        <v>57</v>
      </c>
      <c r="M35">
        <v>22</v>
      </c>
      <c r="N35">
        <v>39</v>
      </c>
      <c r="R35">
        <v>2</v>
      </c>
      <c r="S35">
        <v>63</v>
      </c>
      <c r="U35" t="str">
        <f t="shared" si="1"/>
        <v/>
      </c>
      <c r="V35" t="str">
        <f t="shared" si="2"/>
        <v/>
      </c>
      <c r="W35" t="str">
        <f t="shared" si="3"/>
        <v/>
      </c>
      <c r="X35" t="str">
        <f t="shared" si="4"/>
        <v/>
      </c>
      <c r="Y35" t="str">
        <f t="shared" si="5"/>
        <v/>
      </c>
      <c r="Z35" t="str">
        <f t="shared" si="6"/>
        <v/>
      </c>
    </row>
    <row r="36" spans="1:26" x14ac:dyDescent="0.25">
      <c r="A36" s="4" t="s">
        <v>78</v>
      </c>
      <c r="B36">
        <v>6</v>
      </c>
      <c r="G36">
        <v>1</v>
      </c>
      <c r="H36">
        <v>7</v>
      </c>
      <c r="K36" s="4" t="s">
        <v>78</v>
      </c>
      <c r="L36">
        <v>8</v>
      </c>
      <c r="S36">
        <v>8</v>
      </c>
      <c r="U36" t="str">
        <f t="shared" si="1"/>
        <v/>
      </c>
      <c r="V36" t="str">
        <f t="shared" si="2"/>
        <v/>
      </c>
      <c r="W36" t="str">
        <f t="shared" si="3"/>
        <v/>
      </c>
      <c r="X36" t="str">
        <f t="shared" si="4"/>
        <v/>
      </c>
      <c r="Y36" t="str">
        <f t="shared" si="5"/>
        <v/>
      </c>
      <c r="Z36">
        <f t="shared" si="6"/>
        <v>1</v>
      </c>
    </row>
    <row r="37" spans="1:26" x14ac:dyDescent="0.25">
      <c r="A37" s="4" t="s">
        <v>175</v>
      </c>
      <c r="D37">
        <v>2</v>
      </c>
      <c r="H37">
        <v>2</v>
      </c>
      <c r="K37" s="4" t="s">
        <v>175</v>
      </c>
      <c r="N37">
        <v>2</v>
      </c>
      <c r="S37">
        <v>2</v>
      </c>
      <c r="U37" t="str">
        <f t="shared" si="1"/>
        <v/>
      </c>
      <c r="V37" t="str">
        <f t="shared" si="2"/>
        <v/>
      </c>
      <c r="W37" t="str">
        <f t="shared" si="3"/>
        <v/>
      </c>
      <c r="X37" t="str">
        <f t="shared" si="4"/>
        <v/>
      </c>
      <c r="Y37" t="str">
        <f t="shared" si="5"/>
        <v/>
      </c>
      <c r="Z37" t="str">
        <f t="shared" si="6"/>
        <v/>
      </c>
    </row>
    <row r="38" spans="1:26" x14ac:dyDescent="0.25">
      <c r="A38" s="4" t="s">
        <v>122</v>
      </c>
      <c r="G38">
        <v>2</v>
      </c>
      <c r="H38">
        <v>2</v>
      </c>
      <c r="K38" s="4" t="s">
        <v>122</v>
      </c>
      <c r="R38">
        <v>2</v>
      </c>
      <c r="S38">
        <v>2</v>
      </c>
      <c r="U38" t="str">
        <f t="shared" si="1"/>
        <v/>
      </c>
      <c r="V38" t="str">
        <f t="shared" si="2"/>
        <v/>
      </c>
      <c r="W38" t="str">
        <f t="shared" si="3"/>
        <v/>
      </c>
      <c r="X38" t="str">
        <f t="shared" si="4"/>
        <v/>
      </c>
      <c r="Y38" t="str">
        <f t="shared" si="5"/>
        <v/>
      </c>
      <c r="Z38" t="str">
        <f t="shared" si="6"/>
        <v/>
      </c>
    </row>
    <row r="39" spans="1:26" x14ac:dyDescent="0.25">
      <c r="A39" s="4" t="s">
        <v>185</v>
      </c>
      <c r="G39">
        <v>2</v>
      </c>
      <c r="H39">
        <v>2</v>
      </c>
      <c r="K39" s="4" t="s">
        <v>185</v>
      </c>
      <c r="Q39">
        <v>2</v>
      </c>
      <c r="S39">
        <v>2</v>
      </c>
      <c r="U39" t="str">
        <f t="shared" si="1"/>
        <v/>
      </c>
      <c r="V39" t="str">
        <f t="shared" si="2"/>
        <v/>
      </c>
      <c r="W39" t="str">
        <f t="shared" si="3"/>
        <v/>
      </c>
      <c r="X39" t="str">
        <f t="shared" si="4"/>
        <v/>
      </c>
      <c r="Y39" t="str">
        <f t="shared" si="5"/>
        <v/>
      </c>
      <c r="Z39" t="str">
        <f t="shared" si="6"/>
        <v/>
      </c>
    </row>
    <row r="40" spans="1:26" x14ac:dyDescent="0.25">
      <c r="A40" s="4" t="s">
        <v>110</v>
      </c>
      <c r="G40">
        <v>9</v>
      </c>
      <c r="H40">
        <v>9</v>
      </c>
      <c r="K40" s="4" t="s">
        <v>110</v>
      </c>
      <c r="R40">
        <v>9</v>
      </c>
      <c r="S40">
        <v>9</v>
      </c>
      <c r="U40" t="str">
        <f t="shared" si="1"/>
        <v/>
      </c>
      <c r="V40" t="str">
        <f t="shared" si="2"/>
        <v/>
      </c>
      <c r="W40" t="str">
        <f t="shared" si="3"/>
        <v/>
      </c>
      <c r="X40" t="str">
        <f t="shared" si="4"/>
        <v/>
      </c>
      <c r="Y40" t="str">
        <f t="shared" si="5"/>
        <v/>
      </c>
      <c r="Z40" t="str">
        <f t="shared" si="6"/>
        <v/>
      </c>
    </row>
    <row r="41" spans="1:26" x14ac:dyDescent="0.25">
      <c r="A41" s="4" t="s">
        <v>64</v>
      </c>
      <c r="C41">
        <v>63</v>
      </c>
      <c r="D41">
        <v>14</v>
      </c>
      <c r="G41">
        <v>11</v>
      </c>
      <c r="H41">
        <v>88</v>
      </c>
      <c r="K41" s="4" t="s">
        <v>64</v>
      </c>
      <c r="M41">
        <v>75</v>
      </c>
      <c r="N41">
        <v>67</v>
      </c>
      <c r="R41">
        <v>12</v>
      </c>
      <c r="S41">
        <v>154</v>
      </c>
      <c r="U41" t="str">
        <f t="shared" si="1"/>
        <v/>
      </c>
      <c r="V41" t="str">
        <f t="shared" si="2"/>
        <v/>
      </c>
      <c r="W41" t="str">
        <f t="shared" si="3"/>
        <v/>
      </c>
      <c r="X41" t="str">
        <f t="shared" si="4"/>
        <v/>
      </c>
      <c r="Y41" t="str">
        <f t="shared" si="5"/>
        <v/>
      </c>
      <c r="Z41" t="str">
        <f t="shared" si="6"/>
        <v/>
      </c>
    </row>
    <row r="42" spans="1:26" x14ac:dyDescent="0.25">
      <c r="A42" s="4" t="s">
        <v>177</v>
      </c>
      <c r="E42">
        <v>56</v>
      </c>
      <c r="F42">
        <v>14</v>
      </c>
      <c r="H42">
        <v>70</v>
      </c>
      <c r="K42" s="4" t="s">
        <v>177</v>
      </c>
      <c r="O42">
        <v>78</v>
      </c>
      <c r="P42">
        <v>78</v>
      </c>
      <c r="S42">
        <v>156</v>
      </c>
      <c r="U42" t="str">
        <f t="shared" si="1"/>
        <v/>
      </c>
      <c r="V42" t="str">
        <f t="shared" si="2"/>
        <v/>
      </c>
      <c r="W42" t="str">
        <f t="shared" si="3"/>
        <v/>
      </c>
      <c r="X42" t="str">
        <f t="shared" si="4"/>
        <v/>
      </c>
      <c r="Y42" t="str">
        <f t="shared" si="5"/>
        <v/>
      </c>
      <c r="Z42" t="str">
        <f t="shared" si="6"/>
        <v/>
      </c>
    </row>
    <row r="43" spans="1:26" x14ac:dyDescent="0.25">
      <c r="A43" s="4" t="s">
        <v>67</v>
      </c>
      <c r="G43">
        <v>2</v>
      </c>
      <c r="H43">
        <v>2</v>
      </c>
      <c r="K43" s="4" t="s">
        <v>67</v>
      </c>
      <c r="R43">
        <v>2</v>
      </c>
      <c r="S43">
        <v>2</v>
      </c>
      <c r="U43" t="str">
        <f t="shared" si="1"/>
        <v/>
      </c>
      <c r="V43" t="str">
        <f t="shared" si="2"/>
        <v/>
      </c>
      <c r="W43" t="str">
        <f t="shared" si="3"/>
        <v/>
      </c>
      <c r="X43" t="str">
        <f t="shared" si="4"/>
        <v/>
      </c>
      <c r="Y43" t="str">
        <f t="shared" si="5"/>
        <v/>
      </c>
      <c r="Z43" t="str">
        <f t="shared" si="6"/>
        <v/>
      </c>
    </row>
    <row r="44" spans="1:26" x14ac:dyDescent="0.25">
      <c r="A44" s="4" t="s">
        <v>97</v>
      </c>
      <c r="G44">
        <v>14</v>
      </c>
      <c r="H44">
        <v>14</v>
      </c>
      <c r="K44" s="4" t="s">
        <v>97</v>
      </c>
      <c r="Q44">
        <v>14</v>
      </c>
      <c r="S44">
        <v>14</v>
      </c>
      <c r="U44" t="str">
        <f t="shared" si="1"/>
        <v/>
      </c>
      <c r="V44" t="str">
        <f t="shared" si="2"/>
        <v/>
      </c>
      <c r="W44" t="str">
        <f t="shared" si="3"/>
        <v/>
      </c>
      <c r="X44" t="str">
        <f t="shared" si="4"/>
        <v/>
      </c>
      <c r="Y44" t="str">
        <f t="shared" si="5"/>
        <v/>
      </c>
      <c r="Z44" t="str">
        <f t="shared" si="6"/>
        <v/>
      </c>
    </row>
    <row r="45" spans="1:26" x14ac:dyDescent="0.25">
      <c r="A45" s="4" t="s">
        <v>76</v>
      </c>
      <c r="B45">
        <v>14</v>
      </c>
      <c r="G45">
        <v>1</v>
      </c>
      <c r="H45">
        <v>15</v>
      </c>
      <c r="K45" s="4" t="s">
        <v>76</v>
      </c>
      <c r="L45">
        <v>14</v>
      </c>
      <c r="R45">
        <v>1</v>
      </c>
      <c r="S45">
        <v>15</v>
      </c>
      <c r="U45" t="str">
        <f t="shared" si="1"/>
        <v/>
      </c>
      <c r="V45" t="str">
        <f t="shared" si="2"/>
        <v/>
      </c>
      <c r="W45" t="str">
        <f t="shared" si="3"/>
        <v/>
      </c>
      <c r="X45" t="str">
        <f t="shared" si="4"/>
        <v/>
      </c>
      <c r="Y45" t="str">
        <f t="shared" si="5"/>
        <v/>
      </c>
      <c r="Z45" t="str">
        <f t="shared" si="6"/>
        <v/>
      </c>
    </row>
    <row r="46" spans="1:26" x14ac:dyDescent="0.25">
      <c r="A46" s="4" t="s">
        <v>171</v>
      </c>
      <c r="D46">
        <v>2</v>
      </c>
      <c r="G46">
        <v>2</v>
      </c>
      <c r="H46">
        <v>4</v>
      </c>
      <c r="K46" s="4" t="s">
        <v>171</v>
      </c>
      <c r="M46">
        <v>2</v>
      </c>
      <c r="N46">
        <v>2</v>
      </c>
      <c r="S46">
        <v>4</v>
      </c>
      <c r="U46" t="str">
        <f t="shared" si="1"/>
        <v/>
      </c>
      <c r="V46" t="str">
        <f t="shared" si="2"/>
        <v/>
      </c>
      <c r="W46" t="str">
        <f t="shared" si="3"/>
        <v/>
      </c>
      <c r="X46" t="str">
        <f t="shared" si="4"/>
        <v/>
      </c>
      <c r="Y46" t="str">
        <f t="shared" si="5"/>
        <v/>
      </c>
      <c r="Z46">
        <f t="shared" si="6"/>
        <v>2</v>
      </c>
    </row>
    <row r="47" spans="1:26" x14ac:dyDescent="0.25">
      <c r="A47" s="4" t="s">
        <v>98</v>
      </c>
      <c r="G47">
        <v>1</v>
      </c>
      <c r="H47">
        <v>1</v>
      </c>
      <c r="K47" s="4" t="s">
        <v>98</v>
      </c>
      <c r="Q47">
        <v>1</v>
      </c>
      <c r="S47">
        <v>1</v>
      </c>
      <c r="U47" t="str">
        <f t="shared" si="1"/>
        <v/>
      </c>
      <c r="V47" t="str">
        <f t="shared" si="2"/>
        <v/>
      </c>
      <c r="W47" t="str">
        <f t="shared" si="3"/>
        <v/>
      </c>
      <c r="X47" t="str">
        <f t="shared" si="4"/>
        <v/>
      </c>
      <c r="Y47" t="str">
        <f t="shared" si="5"/>
        <v/>
      </c>
      <c r="Z47" t="str">
        <f t="shared" si="6"/>
        <v/>
      </c>
    </row>
    <row r="48" spans="1:26" x14ac:dyDescent="0.25">
      <c r="A48" s="4" t="s">
        <v>104</v>
      </c>
      <c r="G48">
        <v>2</v>
      </c>
      <c r="H48">
        <v>2</v>
      </c>
      <c r="K48" s="4" t="s">
        <v>104</v>
      </c>
      <c r="Q48">
        <v>2</v>
      </c>
      <c r="S48">
        <v>2</v>
      </c>
      <c r="U48" t="str">
        <f t="shared" si="1"/>
        <v/>
      </c>
      <c r="V48" t="str">
        <f t="shared" si="2"/>
        <v/>
      </c>
      <c r="W48" t="str">
        <f t="shared" si="3"/>
        <v/>
      </c>
      <c r="X48" t="str">
        <f t="shared" si="4"/>
        <v/>
      </c>
      <c r="Y48" t="str">
        <f t="shared" si="5"/>
        <v/>
      </c>
      <c r="Z48" t="str">
        <f t="shared" si="6"/>
        <v/>
      </c>
    </row>
    <row r="49" spans="1:26" x14ac:dyDescent="0.25">
      <c r="A49" s="4" t="s">
        <v>106</v>
      </c>
      <c r="G49">
        <v>1</v>
      </c>
      <c r="H49">
        <v>1</v>
      </c>
      <c r="K49" s="4" t="s">
        <v>106</v>
      </c>
      <c r="R49">
        <v>1</v>
      </c>
      <c r="S49">
        <v>1</v>
      </c>
      <c r="U49" t="str">
        <f t="shared" si="1"/>
        <v/>
      </c>
      <c r="V49" t="str">
        <f t="shared" si="2"/>
        <v/>
      </c>
      <c r="W49" t="str">
        <f t="shared" si="3"/>
        <v/>
      </c>
      <c r="X49" t="str">
        <f t="shared" si="4"/>
        <v/>
      </c>
      <c r="Y49" t="str">
        <f t="shared" si="5"/>
        <v/>
      </c>
      <c r="Z49" t="str">
        <f t="shared" si="6"/>
        <v/>
      </c>
    </row>
    <row r="50" spans="1:26" x14ac:dyDescent="0.25">
      <c r="A50" s="4" t="s">
        <v>35</v>
      </c>
      <c r="B50">
        <v>69</v>
      </c>
      <c r="C50">
        <v>133</v>
      </c>
      <c r="D50">
        <v>55</v>
      </c>
      <c r="E50">
        <v>56</v>
      </c>
      <c r="F50">
        <v>14</v>
      </c>
      <c r="G50">
        <v>169</v>
      </c>
      <c r="H50">
        <v>496</v>
      </c>
      <c r="K50" s="4" t="s">
        <v>35</v>
      </c>
      <c r="L50">
        <v>71</v>
      </c>
      <c r="M50">
        <v>154</v>
      </c>
      <c r="N50">
        <v>138</v>
      </c>
      <c r="O50">
        <v>78</v>
      </c>
      <c r="P50">
        <v>78</v>
      </c>
      <c r="Q50">
        <v>109</v>
      </c>
      <c r="R50">
        <v>72</v>
      </c>
      <c r="S50">
        <v>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65FC-AFB7-42B1-9299-B2F218DD65AB}">
  <dimension ref="A1:AS498"/>
  <sheetViews>
    <sheetView workbookViewId="0">
      <selection activeCell="F15" sqref="F15"/>
    </sheetView>
  </sheetViews>
  <sheetFormatPr defaultRowHeight="15" x14ac:dyDescent="0.25"/>
  <cols>
    <col min="1" max="1" width="20.28515625" bestFit="1" customWidth="1"/>
    <col min="2" max="2" width="11.140625" bestFit="1" customWidth="1"/>
    <col min="3" max="3" width="9.5703125" bestFit="1" customWidth="1"/>
    <col min="4" max="4" width="6.5703125" bestFit="1" customWidth="1"/>
    <col min="5" max="5" width="18.140625" bestFit="1" customWidth="1"/>
    <col min="6" max="6" width="53.140625" bestFit="1" customWidth="1"/>
    <col min="7" max="7" width="9" bestFit="1" customWidth="1"/>
    <col min="8" max="8" width="8.28515625" bestFit="1" customWidth="1"/>
    <col min="9" max="9" width="11.7109375" bestFit="1" customWidth="1"/>
    <col min="10" max="10" width="11" bestFit="1" customWidth="1"/>
    <col min="11" max="11" width="13.140625" bestFit="1" customWidth="1"/>
    <col min="12" max="12" width="6.140625" bestFit="1" customWidth="1"/>
    <col min="13" max="13" width="18.85546875" bestFit="1" customWidth="1"/>
    <col min="14" max="14" width="19" bestFit="1" customWidth="1"/>
    <col min="15" max="15" width="18" bestFit="1" customWidth="1"/>
    <col min="16" max="16" width="9.5703125" bestFit="1" customWidth="1"/>
    <col min="17" max="17" width="9.5703125" style="2" bestFit="1" customWidth="1"/>
    <col min="18" max="18" width="9.5703125" bestFit="1" customWidth="1"/>
    <col min="19" max="19" width="22.28515625" bestFit="1" customWidth="1"/>
    <col min="20" max="20" width="32.140625" bestFit="1" customWidth="1"/>
    <col min="21" max="21" width="18.85546875" bestFit="1" customWidth="1"/>
    <col min="22" max="22" width="28.140625" bestFit="1" customWidth="1"/>
    <col min="23" max="23" width="14.28515625" bestFit="1" customWidth="1"/>
    <col min="24" max="24" width="13.5703125" bestFit="1" customWidth="1"/>
    <col min="25" max="25" width="14.140625" bestFit="1" customWidth="1"/>
    <col min="26" max="26" width="28.85546875" bestFit="1" customWidth="1"/>
    <col min="27" max="27" width="16.28515625" bestFit="1" customWidth="1"/>
    <col min="28" max="28" width="13" bestFit="1" customWidth="1"/>
    <col min="29" max="29" width="12.140625" bestFit="1" customWidth="1"/>
    <col min="30" max="30" width="9.140625" bestFit="1" customWidth="1"/>
    <col min="31" max="31" width="16" bestFit="1" customWidth="1"/>
    <col min="32" max="32" width="18.28515625" bestFit="1" customWidth="1"/>
    <col min="33" max="33" width="23" bestFit="1" customWidth="1"/>
    <col min="34" max="34" width="14.140625" bestFit="1" customWidth="1"/>
    <col min="35" max="35" width="20.28515625" bestFit="1" customWidth="1"/>
    <col min="36" max="36" width="11.140625" bestFit="1" customWidth="1"/>
    <col min="37" max="37" width="12.140625" bestFit="1" customWidth="1"/>
    <col min="38" max="38" width="13.5703125" bestFit="1" customWidth="1"/>
    <col min="40" max="40" width="10" bestFit="1" customWidth="1"/>
    <col min="43" max="43" width="24.28515625" bestFit="1" customWidth="1"/>
    <col min="44" max="44" width="10" bestFit="1" customWidth="1"/>
    <col min="45" max="45" width="9.42578125" bestFit="1" customWidth="1"/>
  </cols>
  <sheetData>
    <row r="1" spans="1:45" x14ac:dyDescent="0.25">
      <c r="A1" t="s">
        <v>42</v>
      </c>
      <c r="B1" t="s">
        <v>0</v>
      </c>
      <c r="C1" t="s">
        <v>1</v>
      </c>
      <c r="D1" t="s">
        <v>2</v>
      </c>
      <c r="E1" t="s">
        <v>3</v>
      </c>
      <c r="F1" t="s">
        <v>4</v>
      </c>
      <c r="G1" t="s">
        <v>5</v>
      </c>
      <c r="H1" t="s">
        <v>6</v>
      </c>
      <c r="I1" t="s">
        <v>7</v>
      </c>
      <c r="J1" t="s">
        <v>8</v>
      </c>
      <c r="K1" t="s">
        <v>9</v>
      </c>
      <c r="L1" t="s">
        <v>10</v>
      </c>
      <c r="M1" t="s">
        <v>11</v>
      </c>
      <c r="N1" t="s">
        <v>12</v>
      </c>
      <c r="O1" t="s">
        <v>37</v>
      </c>
      <c r="P1" t="s">
        <v>43</v>
      </c>
      <c r="Q1" t="s">
        <v>44</v>
      </c>
      <c r="R1" t="s">
        <v>45</v>
      </c>
      <c r="S1" t="s">
        <v>20</v>
      </c>
      <c r="T1" t="s">
        <v>26</v>
      </c>
      <c r="U1" s="2" t="s">
        <v>38</v>
      </c>
      <c r="V1" t="s">
        <v>29</v>
      </c>
      <c r="W1" t="s">
        <v>30</v>
      </c>
      <c r="X1" t="s">
        <v>31</v>
      </c>
      <c r="Y1" t="s">
        <v>32</v>
      </c>
      <c r="Z1" s="1" t="s">
        <v>36</v>
      </c>
      <c r="AA1" s="1" t="s">
        <v>46</v>
      </c>
      <c r="AB1" s="1" t="s">
        <v>47</v>
      </c>
      <c r="AC1" s="1" t="s">
        <v>48</v>
      </c>
      <c r="AD1" s="1" t="s">
        <v>131</v>
      </c>
      <c r="AE1" s="1" t="s">
        <v>132</v>
      </c>
      <c r="AF1" s="7" t="s">
        <v>151</v>
      </c>
      <c r="AG1" s="7" t="s">
        <v>165</v>
      </c>
      <c r="AI1" t="s">
        <v>42</v>
      </c>
      <c r="AJ1" t="s">
        <v>0</v>
      </c>
      <c r="AK1" s="1" t="s">
        <v>48</v>
      </c>
      <c r="AL1" s="12" t="s">
        <v>152</v>
      </c>
      <c r="AN1" s="22">
        <v>300520037</v>
      </c>
      <c r="AO1" s="22" t="s">
        <v>164</v>
      </c>
      <c r="AQ1" t="s">
        <v>201</v>
      </c>
      <c r="AR1" t="str" cm="1">
        <f t="array" ref="AR1:AS1">_xlfn.TEXTSPLIT(SUBSTITUTE(SUBSTITUTE(AQ1," ",""), """",""),",")</f>
        <v>300520037</v>
      </c>
      <c r="AS1" t="str">
        <v>2.05&amp;2.09</v>
      </c>
    </row>
    <row r="2" spans="1:45" x14ac:dyDescent="0.25">
      <c r="A2">
        <v>2</v>
      </c>
      <c r="B2">
        <v>300521921</v>
      </c>
      <c r="C2">
        <v>2394164</v>
      </c>
      <c r="D2">
        <v>1</v>
      </c>
      <c r="E2" t="s">
        <v>73</v>
      </c>
      <c r="F2" t="s">
        <v>117</v>
      </c>
      <c r="G2">
        <v>2486</v>
      </c>
      <c r="H2">
        <v>2496</v>
      </c>
      <c r="I2">
        <v>98</v>
      </c>
      <c r="J2">
        <v>98</v>
      </c>
      <c r="K2">
        <v>342</v>
      </c>
      <c r="L2">
        <v>1</v>
      </c>
      <c r="M2" t="s">
        <v>13</v>
      </c>
      <c r="N2" t="s">
        <v>14</v>
      </c>
      <c r="O2" s="2">
        <v>753.98093603999996</v>
      </c>
      <c r="P2" s="15">
        <v>45736</v>
      </c>
      <c r="Q2" s="15">
        <v>45757</v>
      </c>
      <c r="R2" s="15">
        <v>45764</v>
      </c>
      <c r="S2" t="s">
        <v>21</v>
      </c>
      <c r="T2">
        <v>5</v>
      </c>
      <c r="U2" s="2">
        <v>473.99386329999999</v>
      </c>
      <c r="V2" s="2">
        <v>6613.8678599999994</v>
      </c>
      <c r="W2" s="2">
        <v>9.5800528000000007</v>
      </c>
      <c r="X2" s="2">
        <v>1.1942257599999999</v>
      </c>
      <c r="Y2" s="2">
        <v>8.7926511999999999</v>
      </c>
      <c r="Z2" s="6">
        <f>Crate_BOMs[[#This Row],[glass weight (lb)]]+Crate_BOMs[[#This Row],[Crate Weight (lb)]]/COUNTIF(Crate_BOMs[crate no.],Crate_BOMs[[#This Row],[crate no.]])</f>
        <v>832.97991325666658</v>
      </c>
      <c r="AA2" s="6" t="str">
        <f>IFERROR(MID(Crate_BOMs[[#This Row],[no]],FIND("ECN",Crate_BOMs[[#This Row],[no]]),200),MID(Crate_BOMs[[#This Row],[no]],39,200))</f>
        <v>2.01 GLA01</v>
      </c>
      <c r="AB2" s="6" t="str">
        <f>SUBSTITUTE(IF(RIGHT(Crate_BOMs[[#This Row],[PO Sublot-GL]],6)="curved",RIGHT(Crate_BOMs[[#This Row],[PO Sublot-GL]],12),RIGHT(Crate_BOMs[[#This Row],[PO Sublot-GL]],5))," ","")</f>
        <v>GLA01</v>
      </c>
      <c r="AC2" s="6" t="str">
        <f>SUBSTITUTE(LEFT(Crate_BOMs[[#This Row],[PO Sublot-GL]],LEN(Crate_BOMs[[#This Row],[PO Sublot-GL]])-LEN(Crate_BOMs[[#This Row],[Glass Type]]))," ","")</f>
        <v>2.01</v>
      </c>
      <c r="AD2" s="6" t="str">
        <f>LEFT(Crate_BOMs[[#This Row],[no]],FIND(" ",Crate_BOMs[[#This Row],[no]],5)-1)</f>
        <v>PO 40535</v>
      </c>
      <c r="AE2" s="6" cm="1">
        <f t="array" ref="AE2">COUNTA(_xlfn.UNIQUE(_xlfn._xlws.FILTER(Crate_BOMs[PO],Crate_BOMs[crate no.]=Crate_BOMs[[#This Row],[crate no.]])))</f>
        <v>1</v>
      </c>
      <c r="AF2" s="10" t="str">
        <f>IF(Crate_BOMs[[#This Row],['# POs in Crate]]=1,"",IF(VLOOKUP(Crate_BOMs[[#This Row],[crate no.]],Crates_[[crate no.]:[New Sublot]],3,FALSE)="","",VLOOKUP(Crate_BOMs[[#This Row],[crate no.]],Crates_[[crate no.]:[New Sublot]],3,FALSE)))</f>
        <v/>
      </c>
      <c r="AG2" s="6" t="str">
        <f>IF(Crate_BOMs[[#This Row],['# POs in Crate]]=1,Crate_BOMs[[#This Row],[PO Sublot]],IF(Crate_BOMs[[#This Row],[UPDATED Sublot]]="","",Crate_BOMs[[#This Row],[UPDATED Sublot]]))</f>
        <v>2.01</v>
      </c>
      <c r="AI2">
        <v>11</v>
      </c>
      <c r="AJ2">
        <v>300520037</v>
      </c>
      <c r="AK2" s="23" t="str" cm="1">
        <f t="array" ref="AK2">IF(INDEX(Crate_BOMs['# POs in Crate],MATCH(Crates_[[#This Row],[crate no.]],Crate_BOMs[crate no.],0),)=1,INDEX(Crate_BOMs[PO Sublot],MATCH(Crates_[[#This Row],[crate no.]],Crate_BOMs[crate no.],0),),"")</f>
        <v/>
      </c>
      <c r="AL2" s="21" t="str">
        <f>IFERROR(VLOOKUP(Crates_[[#This Row],[crate no.]],AN:AO,2,FALSE),"")</f>
        <v>2.05&amp;2.09</v>
      </c>
      <c r="AN2" s="22">
        <v>300520083</v>
      </c>
      <c r="AO2" s="22" t="s">
        <v>153</v>
      </c>
      <c r="AQ2" t="s">
        <v>163</v>
      </c>
      <c r="AR2" t="str" cm="1">
        <f t="array" ref="AR2:AS2">_xlfn.TEXTSPLIT(SUBSTITUTE(SUBSTITUTE(AQ2," ",""), """",""),",")</f>
        <v>300520083</v>
      </c>
      <c r="AS2" t="str">
        <v>2.03</v>
      </c>
    </row>
    <row r="3" spans="1:45" x14ac:dyDescent="0.25">
      <c r="A3">
        <v>2</v>
      </c>
      <c r="B3">
        <v>300521921</v>
      </c>
      <c r="C3">
        <v>2394164</v>
      </c>
      <c r="D3">
        <v>2</v>
      </c>
      <c r="E3" t="s">
        <v>75</v>
      </c>
      <c r="F3" t="s">
        <v>117</v>
      </c>
      <c r="G3">
        <v>2696</v>
      </c>
      <c r="H3">
        <v>2496</v>
      </c>
      <c r="I3">
        <v>106</v>
      </c>
      <c r="J3">
        <v>98</v>
      </c>
      <c r="K3">
        <v>370</v>
      </c>
      <c r="L3">
        <v>1</v>
      </c>
      <c r="M3" t="s">
        <v>13</v>
      </c>
      <c r="N3" t="s">
        <v>14</v>
      </c>
      <c r="O3" s="2">
        <v>815.71036939999999</v>
      </c>
      <c r="P3" s="15">
        <v>45736</v>
      </c>
      <c r="Q3" s="15">
        <v>45757</v>
      </c>
      <c r="R3" s="15">
        <v>45764</v>
      </c>
      <c r="S3" t="s">
        <v>21</v>
      </c>
      <c r="T3">
        <v>5</v>
      </c>
      <c r="U3" s="2">
        <v>473.99386329999999</v>
      </c>
      <c r="V3" s="2">
        <v>6613.8678599999994</v>
      </c>
      <c r="W3" s="2">
        <v>9.5800528000000007</v>
      </c>
      <c r="X3" s="2">
        <v>1.1942257599999999</v>
      </c>
      <c r="Y3" s="2">
        <v>8.7926511999999999</v>
      </c>
      <c r="Z3" s="6">
        <f>Crate_BOMs[[#This Row],[glass weight (lb)]]+Crate_BOMs[[#This Row],[Crate Weight (lb)]]/COUNTIF(Crate_BOMs[crate no.],Crate_BOMs[[#This Row],[crate no.]])</f>
        <v>894.70934661666661</v>
      </c>
      <c r="AA3" s="6" t="str">
        <f>IFERROR(MID(Crate_BOMs[[#This Row],[no]],FIND("ECN",Crate_BOMs[[#This Row],[no]]),200),MID(Crate_BOMs[[#This Row],[no]],39,200))</f>
        <v>2.01 GLA01</v>
      </c>
      <c r="AB3" s="6" t="str">
        <f>SUBSTITUTE(IF(RIGHT(Crate_BOMs[[#This Row],[PO Sublot-GL]],6)="curved",RIGHT(Crate_BOMs[[#This Row],[PO Sublot-GL]],12),RIGHT(Crate_BOMs[[#This Row],[PO Sublot-GL]],5))," ","")</f>
        <v>GLA01</v>
      </c>
      <c r="AC3" s="6" t="str">
        <f>SUBSTITUTE(LEFT(Crate_BOMs[[#This Row],[PO Sublot-GL]],LEN(Crate_BOMs[[#This Row],[PO Sublot-GL]])-LEN(Crate_BOMs[[#This Row],[Glass Type]]))," ","")</f>
        <v>2.01</v>
      </c>
      <c r="AD3" s="6" t="str">
        <f>LEFT(Crate_BOMs[[#This Row],[no]],FIND(" ",Crate_BOMs[[#This Row],[no]],5)-1)</f>
        <v>PO 40535</v>
      </c>
      <c r="AE3" s="6" cm="1">
        <f t="array" ref="AE3">COUNTA(_xlfn.UNIQUE(_xlfn._xlws.FILTER(Crate_BOMs[PO],Crate_BOMs[crate no.]=Crate_BOMs[[#This Row],[crate no.]])))</f>
        <v>1</v>
      </c>
      <c r="AF3" s="10" t="str">
        <f>IF(Crate_BOMs[[#This Row],['# POs in Crate]]=1,"",IF(VLOOKUP(Crate_BOMs[[#This Row],[crate no.]],Crates_[[crate no.]:[New Sublot]],3,FALSE)="","",VLOOKUP(Crate_BOMs[[#This Row],[crate no.]],Crates_[[crate no.]:[New Sublot]],3,FALSE)))</f>
        <v/>
      </c>
      <c r="AG3" s="6" t="str">
        <f>IF(Crate_BOMs[[#This Row],['# POs in Crate]]=1,Crate_BOMs[[#This Row],[PO Sublot]],IF(Crate_BOMs[[#This Row],[UPDATED Sublot]]="","",Crate_BOMs[[#This Row],[UPDATED Sublot]]))</f>
        <v>2.01</v>
      </c>
      <c r="AI3">
        <v>3</v>
      </c>
      <c r="AJ3">
        <v>300520083</v>
      </c>
      <c r="AK3" s="23" t="str" cm="1">
        <f t="array" ref="AK3">IF(INDEX(Crate_BOMs['# POs in Crate],MATCH(Crates_[[#This Row],[crate no.]],Crate_BOMs[crate no.],0),)=1,INDEX(Crate_BOMs[PO Sublot],MATCH(Crates_[[#This Row],[crate no.]],Crate_BOMs[crate no.],0),),"")</f>
        <v/>
      </c>
      <c r="AL3" s="21" t="str">
        <f>IFERROR(VLOOKUP(Crates_[[#This Row],[crate no.]],AN:AO,2,FALSE),"")</f>
        <v>2.03</v>
      </c>
      <c r="AN3" s="22">
        <v>300520164</v>
      </c>
      <c r="AO3" s="22" t="s">
        <v>153</v>
      </c>
      <c r="AQ3" t="s">
        <v>155</v>
      </c>
      <c r="AR3" t="str" cm="1">
        <f t="array" ref="AR3:AS3">_xlfn.TEXTSPLIT(SUBSTITUTE(SUBSTITUTE(AQ3," ",""), """",""),",")</f>
        <v>300520164</v>
      </c>
      <c r="AS3" t="str">
        <v>2.03</v>
      </c>
    </row>
    <row r="4" spans="1:45" x14ac:dyDescent="0.25">
      <c r="A4">
        <v>2</v>
      </c>
      <c r="B4">
        <v>300521921</v>
      </c>
      <c r="C4">
        <v>2394164</v>
      </c>
      <c r="D4">
        <v>2</v>
      </c>
      <c r="E4" t="s">
        <v>75</v>
      </c>
      <c r="F4" t="s">
        <v>117</v>
      </c>
      <c r="G4">
        <v>2696</v>
      </c>
      <c r="H4">
        <v>2496</v>
      </c>
      <c r="I4">
        <v>106</v>
      </c>
      <c r="J4">
        <v>98</v>
      </c>
      <c r="K4">
        <v>370</v>
      </c>
      <c r="L4">
        <v>1</v>
      </c>
      <c r="M4" t="s">
        <v>13</v>
      </c>
      <c r="N4" t="s">
        <v>14</v>
      </c>
      <c r="O4" s="2">
        <v>815.71036939999999</v>
      </c>
      <c r="P4" s="15">
        <v>45736</v>
      </c>
      <c r="Q4" s="15">
        <v>45757</v>
      </c>
      <c r="R4" s="15">
        <v>45764</v>
      </c>
      <c r="S4" t="s">
        <v>21</v>
      </c>
      <c r="T4">
        <v>5</v>
      </c>
      <c r="U4" s="2">
        <v>473.99386329999999</v>
      </c>
      <c r="V4" s="2">
        <v>6613.8678599999994</v>
      </c>
      <c r="W4" s="2">
        <v>9.5800528000000007</v>
      </c>
      <c r="X4" s="2">
        <v>1.1942257599999999</v>
      </c>
      <c r="Y4" s="2">
        <v>8.7926511999999999</v>
      </c>
      <c r="Z4" s="6">
        <f>Crate_BOMs[[#This Row],[glass weight (lb)]]+Crate_BOMs[[#This Row],[Crate Weight (lb)]]/COUNTIF(Crate_BOMs[crate no.],Crate_BOMs[[#This Row],[crate no.]])</f>
        <v>894.70934661666661</v>
      </c>
      <c r="AA4" s="6" t="str">
        <f>IFERROR(MID(Crate_BOMs[[#This Row],[no]],FIND("ECN",Crate_BOMs[[#This Row],[no]]),200),MID(Crate_BOMs[[#This Row],[no]],39,200))</f>
        <v>2.01 GLA01</v>
      </c>
      <c r="AB4" s="6" t="str">
        <f>SUBSTITUTE(IF(RIGHT(Crate_BOMs[[#This Row],[PO Sublot-GL]],6)="curved",RIGHT(Crate_BOMs[[#This Row],[PO Sublot-GL]],12),RIGHT(Crate_BOMs[[#This Row],[PO Sublot-GL]],5))," ","")</f>
        <v>GLA01</v>
      </c>
      <c r="AC4" s="6" t="str">
        <f>SUBSTITUTE(LEFT(Crate_BOMs[[#This Row],[PO Sublot-GL]],LEN(Crate_BOMs[[#This Row],[PO Sublot-GL]])-LEN(Crate_BOMs[[#This Row],[Glass Type]]))," ","")</f>
        <v>2.01</v>
      </c>
      <c r="AD4" s="6" t="str">
        <f>LEFT(Crate_BOMs[[#This Row],[no]],FIND(" ",Crate_BOMs[[#This Row],[no]],5)-1)</f>
        <v>PO 40535</v>
      </c>
      <c r="AE4" s="6" cm="1">
        <f t="array" ref="AE4">COUNTA(_xlfn.UNIQUE(_xlfn._xlws.FILTER(Crate_BOMs[PO],Crate_BOMs[crate no.]=Crate_BOMs[[#This Row],[crate no.]])))</f>
        <v>1</v>
      </c>
      <c r="AF4" s="10" t="str">
        <f>IF(Crate_BOMs[[#This Row],['# POs in Crate]]=1,"",IF(VLOOKUP(Crate_BOMs[[#This Row],[crate no.]],Crates_[[crate no.]:[New Sublot]],3,FALSE)="","",VLOOKUP(Crate_BOMs[[#This Row],[crate no.]],Crates_[[crate no.]:[New Sublot]],3,FALSE)))</f>
        <v/>
      </c>
      <c r="AG4" s="6" t="str">
        <f>IF(Crate_BOMs[[#This Row],['# POs in Crate]]=1,Crate_BOMs[[#This Row],[PO Sublot]],IF(Crate_BOMs[[#This Row],[UPDATED Sublot]]="","",Crate_BOMs[[#This Row],[UPDATED Sublot]]))</f>
        <v>2.01</v>
      </c>
      <c r="AI4">
        <v>5</v>
      </c>
      <c r="AJ4">
        <v>300520164</v>
      </c>
      <c r="AK4" s="23" t="str" cm="1">
        <f t="array" ref="AK4">IF(INDEX(Crate_BOMs['# POs in Crate],MATCH(Crates_[[#This Row],[crate no.]],Crate_BOMs[crate no.],0),)=1,INDEX(Crate_BOMs[PO Sublot],MATCH(Crates_[[#This Row],[crate no.]],Crate_BOMs[crate no.],0),),"")</f>
        <v/>
      </c>
      <c r="AL4" s="21" t="str">
        <f>IFERROR(VLOOKUP(Crates_[[#This Row],[crate no.]],AN:AO,2,FALSE),"")</f>
        <v>2.03</v>
      </c>
      <c r="AN4">
        <v>300520896</v>
      </c>
      <c r="AO4" t="s">
        <v>154</v>
      </c>
      <c r="AQ4" t="s">
        <v>156</v>
      </c>
      <c r="AR4" t="str" cm="1">
        <f t="array" ref="AR4:AS4">_xlfn.TEXTSPLIT(SUBSTITUTE(SUBSTITUTE(AQ4," ",""), """",""),",")</f>
        <v>300520896</v>
      </c>
      <c r="AS4" t="str">
        <v>2.02</v>
      </c>
    </row>
    <row r="5" spans="1:45" x14ac:dyDescent="0.25">
      <c r="A5">
        <v>2</v>
      </c>
      <c r="B5">
        <v>300521921</v>
      </c>
      <c r="C5">
        <v>2394175</v>
      </c>
      <c r="D5">
        <v>1</v>
      </c>
      <c r="E5" t="s">
        <v>76</v>
      </c>
      <c r="F5" t="s">
        <v>118</v>
      </c>
      <c r="G5">
        <v>2651</v>
      </c>
      <c r="H5">
        <v>2496</v>
      </c>
      <c r="I5">
        <v>104</v>
      </c>
      <c r="J5">
        <v>98</v>
      </c>
      <c r="K5">
        <v>364</v>
      </c>
      <c r="L5">
        <v>1</v>
      </c>
      <c r="M5" t="s">
        <v>13</v>
      </c>
      <c r="N5" t="s">
        <v>14</v>
      </c>
      <c r="O5" s="2">
        <v>802.48263367999994</v>
      </c>
      <c r="P5" s="15">
        <v>45736</v>
      </c>
      <c r="Q5" s="15">
        <v>45757</v>
      </c>
      <c r="R5" s="15">
        <v>45764</v>
      </c>
      <c r="S5" t="s">
        <v>21</v>
      </c>
      <c r="T5">
        <v>5</v>
      </c>
      <c r="U5" s="2">
        <v>473.99386329999999</v>
      </c>
      <c r="V5" s="2">
        <v>6613.8678599999994</v>
      </c>
      <c r="W5" s="2">
        <v>9.5800528000000007</v>
      </c>
      <c r="X5" s="2">
        <v>1.1942257599999999</v>
      </c>
      <c r="Y5" s="2">
        <v>8.7926511999999999</v>
      </c>
      <c r="Z5" s="6">
        <f>Crate_BOMs[[#This Row],[glass weight (lb)]]+Crate_BOMs[[#This Row],[Crate Weight (lb)]]/COUNTIF(Crate_BOMs[crate no.],Crate_BOMs[[#This Row],[crate no.]])</f>
        <v>881.48161089666655</v>
      </c>
      <c r="AA5" s="6" t="str">
        <f>IFERROR(MID(Crate_BOMs[[#This Row],[no]],FIND("ECN",Crate_BOMs[[#This Row],[no]]),200),MID(Crate_BOMs[[#This Row],[no]],39,200))</f>
        <v>2.01 GLZ02</v>
      </c>
      <c r="AB5" s="6" t="str">
        <f>SUBSTITUTE(IF(RIGHT(Crate_BOMs[[#This Row],[PO Sublot-GL]],6)="curved",RIGHT(Crate_BOMs[[#This Row],[PO Sublot-GL]],12),RIGHT(Crate_BOMs[[#This Row],[PO Sublot-GL]],5))," ","")</f>
        <v>GLZ02</v>
      </c>
      <c r="AC5" s="6" t="str">
        <f>SUBSTITUTE(LEFT(Crate_BOMs[[#This Row],[PO Sublot-GL]],LEN(Crate_BOMs[[#This Row],[PO Sublot-GL]])-LEN(Crate_BOMs[[#This Row],[Glass Type]]))," ","")</f>
        <v>2.01</v>
      </c>
      <c r="AD5" s="6" t="str">
        <f>LEFT(Crate_BOMs[[#This Row],[no]],FIND(" ",Crate_BOMs[[#This Row],[no]],5)-1)</f>
        <v>PO 40535</v>
      </c>
      <c r="AE5" s="6" cm="1">
        <f t="array" ref="AE5">COUNTA(_xlfn.UNIQUE(_xlfn._xlws.FILTER(Crate_BOMs[PO],Crate_BOMs[crate no.]=Crate_BOMs[[#This Row],[crate no.]])))</f>
        <v>1</v>
      </c>
      <c r="AF5" s="10" t="str">
        <f>IF(Crate_BOMs[[#This Row],['# POs in Crate]]=1,"",IF(VLOOKUP(Crate_BOMs[[#This Row],[crate no.]],Crates_[[crate no.]:[New Sublot]],3,FALSE)="","",VLOOKUP(Crate_BOMs[[#This Row],[crate no.]],Crates_[[crate no.]:[New Sublot]],3,FALSE)))</f>
        <v/>
      </c>
      <c r="AG5" s="6" t="str">
        <f>IF(Crate_BOMs[[#This Row],['# POs in Crate]]=1,Crate_BOMs[[#This Row],[PO Sublot]],IF(Crate_BOMs[[#This Row],[UPDATED Sublot]]="","",Crate_BOMs[[#This Row],[UPDATED Sublot]]))</f>
        <v>2.01</v>
      </c>
      <c r="AI5">
        <v>3</v>
      </c>
      <c r="AJ5">
        <v>300520170</v>
      </c>
      <c r="AK5" s="23" t="str" cm="1">
        <f t="array" ref="AK5">IF(INDEX(Crate_BOMs['# POs in Crate],MATCH(Crates_[[#This Row],[crate no.]],Crate_BOMs[crate no.],0),)=1,INDEX(Crate_BOMs[PO Sublot],MATCH(Crates_[[#This Row],[crate no.]],Crate_BOMs[crate no.],0),),"")</f>
        <v>2.01</v>
      </c>
      <c r="AL5" s="21" t="str">
        <f>IFERROR(VLOOKUP(Crates_[[#This Row],[crate no.]],AN:AO,2,FALSE),"")</f>
        <v/>
      </c>
      <c r="AN5">
        <v>300521625</v>
      </c>
      <c r="AO5" t="s">
        <v>164</v>
      </c>
      <c r="AQ5" t="s">
        <v>157</v>
      </c>
      <c r="AR5" t="str" cm="1">
        <f t="array" ref="AR5:AS5">_xlfn.TEXTSPLIT(SUBSTITUTE(SUBSTITUTE(AQ5," ",""), """",""),",")</f>
        <v>300521625</v>
      </c>
      <c r="AS5" t="str">
        <v>2.05&amp;2.09</v>
      </c>
    </row>
    <row r="6" spans="1:45" x14ac:dyDescent="0.25">
      <c r="A6">
        <v>2</v>
      </c>
      <c r="B6">
        <v>300521921</v>
      </c>
      <c r="C6">
        <v>2394164</v>
      </c>
      <c r="D6">
        <v>2</v>
      </c>
      <c r="E6" t="s">
        <v>75</v>
      </c>
      <c r="F6" t="s">
        <v>117</v>
      </c>
      <c r="G6">
        <v>2696</v>
      </c>
      <c r="H6">
        <v>2496</v>
      </c>
      <c r="I6">
        <v>106</v>
      </c>
      <c r="J6">
        <v>98</v>
      </c>
      <c r="K6">
        <v>370</v>
      </c>
      <c r="L6">
        <v>1</v>
      </c>
      <c r="M6" t="s">
        <v>13</v>
      </c>
      <c r="N6" t="s">
        <v>14</v>
      </c>
      <c r="O6" s="2">
        <v>815.71036939999999</v>
      </c>
      <c r="P6" s="15">
        <v>45736</v>
      </c>
      <c r="Q6" s="15">
        <v>45757</v>
      </c>
      <c r="R6" s="15">
        <v>45764</v>
      </c>
      <c r="S6" t="s">
        <v>21</v>
      </c>
      <c r="T6">
        <v>5</v>
      </c>
      <c r="U6" s="2">
        <v>473.99386329999999</v>
      </c>
      <c r="V6" s="2">
        <v>6613.8678599999994</v>
      </c>
      <c r="W6" s="2">
        <v>9.5800528000000007</v>
      </c>
      <c r="X6" s="2">
        <v>1.1942257599999999</v>
      </c>
      <c r="Y6" s="2">
        <v>8.7926511999999999</v>
      </c>
      <c r="Z6" s="6">
        <f>Crate_BOMs[[#This Row],[glass weight (lb)]]+Crate_BOMs[[#This Row],[Crate Weight (lb)]]/COUNTIF(Crate_BOMs[crate no.],Crate_BOMs[[#This Row],[crate no.]])</f>
        <v>894.70934661666661</v>
      </c>
      <c r="AA6" s="6" t="str">
        <f>IFERROR(MID(Crate_BOMs[[#This Row],[no]],FIND("ECN",Crate_BOMs[[#This Row],[no]]),200),MID(Crate_BOMs[[#This Row],[no]],39,200))</f>
        <v>2.01 GLA01</v>
      </c>
      <c r="AB6" s="6" t="str">
        <f>SUBSTITUTE(IF(RIGHT(Crate_BOMs[[#This Row],[PO Sublot-GL]],6)="curved",RIGHT(Crate_BOMs[[#This Row],[PO Sublot-GL]],12),RIGHT(Crate_BOMs[[#This Row],[PO Sublot-GL]],5))," ","")</f>
        <v>GLA01</v>
      </c>
      <c r="AC6" s="6" t="str">
        <f>SUBSTITUTE(LEFT(Crate_BOMs[[#This Row],[PO Sublot-GL]],LEN(Crate_BOMs[[#This Row],[PO Sublot-GL]])-LEN(Crate_BOMs[[#This Row],[Glass Type]]))," ","")</f>
        <v>2.01</v>
      </c>
      <c r="AD6" s="6" t="str">
        <f>LEFT(Crate_BOMs[[#This Row],[no]],FIND(" ",Crate_BOMs[[#This Row],[no]],5)-1)</f>
        <v>PO 40535</v>
      </c>
      <c r="AE6" s="6" cm="1">
        <f t="array" ref="AE6">COUNTA(_xlfn.UNIQUE(_xlfn._xlws.FILTER(Crate_BOMs[PO],Crate_BOMs[crate no.]=Crate_BOMs[[#This Row],[crate no.]])))</f>
        <v>1</v>
      </c>
      <c r="AF6" s="10" t="str">
        <f>IF(Crate_BOMs[[#This Row],['# POs in Crate]]=1,"",IF(VLOOKUP(Crate_BOMs[[#This Row],[crate no.]],Crates_[[crate no.]:[New Sublot]],3,FALSE)="","",VLOOKUP(Crate_BOMs[[#This Row],[crate no.]],Crates_[[crate no.]:[New Sublot]],3,FALSE)))</f>
        <v/>
      </c>
      <c r="AG6" s="6" t="str">
        <f>IF(Crate_BOMs[[#This Row],['# POs in Crate]]=1,Crate_BOMs[[#This Row],[PO Sublot]],IF(Crate_BOMs[[#This Row],[UPDATED Sublot]]="","",Crate_BOMs[[#This Row],[UPDATED Sublot]]))</f>
        <v>2.01</v>
      </c>
      <c r="AI6">
        <v>4</v>
      </c>
      <c r="AJ6">
        <v>300520183</v>
      </c>
      <c r="AK6" s="23" t="str" cm="1">
        <f t="array" ref="AK6">IF(INDEX(Crate_BOMs['# POs in Crate],MATCH(Crates_[[#This Row],[crate no.]],Crate_BOMs[crate no.],0),)=1,INDEX(Crate_BOMs[PO Sublot],MATCH(Crates_[[#This Row],[crate no.]],Crate_BOMs[crate no.],0),),"")</f>
        <v>2.05&amp;2.09</v>
      </c>
      <c r="AL6" s="21" t="str">
        <f>IFERROR(VLOOKUP(Crates_[[#This Row],[crate no.]],AN:AO,2,FALSE),"")</f>
        <v/>
      </c>
      <c r="AN6">
        <v>300521697</v>
      </c>
      <c r="AO6" t="s">
        <v>153</v>
      </c>
      <c r="AQ6" t="s">
        <v>158</v>
      </c>
      <c r="AR6" t="str" cm="1">
        <f t="array" ref="AR6:AS6">_xlfn.TEXTSPLIT(SUBSTITUTE(SUBSTITUTE(AQ6," ",""), """",""),",")</f>
        <v>300521697</v>
      </c>
      <c r="AS6" t="str">
        <v>2.03</v>
      </c>
    </row>
    <row r="7" spans="1:45" x14ac:dyDescent="0.25">
      <c r="A7">
        <v>2</v>
      </c>
      <c r="B7">
        <v>300521921</v>
      </c>
      <c r="C7">
        <v>2394175</v>
      </c>
      <c r="D7">
        <v>1</v>
      </c>
      <c r="E7" t="s">
        <v>76</v>
      </c>
      <c r="F7" t="s">
        <v>118</v>
      </c>
      <c r="G7">
        <v>2651</v>
      </c>
      <c r="H7">
        <v>2496</v>
      </c>
      <c r="I7">
        <v>104</v>
      </c>
      <c r="J7">
        <v>98</v>
      </c>
      <c r="K7">
        <v>364</v>
      </c>
      <c r="L7">
        <v>1</v>
      </c>
      <c r="M7" t="s">
        <v>13</v>
      </c>
      <c r="N7" t="s">
        <v>14</v>
      </c>
      <c r="O7" s="2">
        <v>802.48263367999994</v>
      </c>
      <c r="P7" s="15">
        <v>45736</v>
      </c>
      <c r="Q7" s="15">
        <v>45757</v>
      </c>
      <c r="R7" s="15">
        <v>45764</v>
      </c>
      <c r="S7" t="s">
        <v>21</v>
      </c>
      <c r="T7">
        <v>5</v>
      </c>
      <c r="U7" s="2">
        <v>473.99386329999999</v>
      </c>
      <c r="V7" s="2">
        <v>6613.8678599999994</v>
      </c>
      <c r="W7" s="2">
        <v>9.5800528000000007</v>
      </c>
      <c r="X7" s="2">
        <v>1.1942257599999999</v>
      </c>
      <c r="Y7" s="2">
        <v>8.7926511999999999</v>
      </c>
      <c r="Z7" s="6">
        <f>Crate_BOMs[[#This Row],[glass weight (lb)]]+Crate_BOMs[[#This Row],[Crate Weight (lb)]]/COUNTIF(Crate_BOMs[crate no.],Crate_BOMs[[#This Row],[crate no.]])</f>
        <v>881.48161089666655</v>
      </c>
      <c r="AA7" s="6" t="str">
        <f>IFERROR(MID(Crate_BOMs[[#This Row],[no]],FIND("ECN",Crate_BOMs[[#This Row],[no]]),200),MID(Crate_BOMs[[#This Row],[no]],39,200))</f>
        <v>2.01 GLZ02</v>
      </c>
      <c r="AB7" s="6" t="str">
        <f>SUBSTITUTE(IF(RIGHT(Crate_BOMs[[#This Row],[PO Sublot-GL]],6)="curved",RIGHT(Crate_BOMs[[#This Row],[PO Sublot-GL]],12),RIGHT(Crate_BOMs[[#This Row],[PO Sublot-GL]],5))," ","")</f>
        <v>GLZ02</v>
      </c>
      <c r="AC7" s="6" t="str">
        <f>SUBSTITUTE(LEFT(Crate_BOMs[[#This Row],[PO Sublot-GL]],LEN(Crate_BOMs[[#This Row],[PO Sublot-GL]])-LEN(Crate_BOMs[[#This Row],[Glass Type]]))," ","")</f>
        <v>2.01</v>
      </c>
      <c r="AD7" s="6" t="str">
        <f>LEFT(Crate_BOMs[[#This Row],[no]],FIND(" ",Crate_BOMs[[#This Row],[no]],5)-1)</f>
        <v>PO 40535</v>
      </c>
      <c r="AE7" s="6" cm="1">
        <f t="array" ref="AE7">COUNTA(_xlfn.UNIQUE(_xlfn._xlws.FILTER(Crate_BOMs[PO],Crate_BOMs[crate no.]=Crate_BOMs[[#This Row],[crate no.]])))</f>
        <v>1</v>
      </c>
      <c r="AF7" s="10" t="str">
        <f>IF(Crate_BOMs[[#This Row],['# POs in Crate]]=1,"",IF(VLOOKUP(Crate_BOMs[[#This Row],[crate no.]],Crates_[[crate no.]:[New Sublot]],3,FALSE)="","",VLOOKUP(Crate_BOMs[[#This Row],[crate no.]],Crates_[[crate no.]:[New Sublot]],3,FALSE)))</f>
        <v/>
      </c>
      <c r="AG7" s="6" t="str">
        <f>IF(Crate_BOMs[[#This Row],['# POs in Crate]]=1,Crate_BOMs[[#This Row],[PO Sublot]],IF(Crate_BOMs[[#This Row],[UPDATED Sublot]]="","",Crate_BOMs[[#This Row],[UPDATED Sublot]]))</f>
        <v>2.01</v>
      </c>
      <c r="AI7">
        <v>8</v>
      </c>
      <c r="AJ7">
        <v>300520184</v>
      </c>
      <c r="AK7" s="23" t="str" cm="1">
        <f t="array" ref="AK7">IF(INDEX(Crate_BOMs['# POs in Crate],MATCH(Crates_[[#This Row],[crate no.]],Crate_BOMs[crate no.],0),)=1,INDEX(Crate_BOMs[PO Sublot],MATCH(Crates_[[#This Row],[crate no.]],Crate_BOMs[crate no.],0),),"")</f>
        <v>2.03</v>
      </c>
      <c r="AL7" s="21" t="str">
        <f>IFERROR(VLOOKUP(Crates_[[#This Row],[crate no.]],AN:AO,2,FALSE),"")</f>
        <v/>
      </c>
      <c r="AN7">
        <v>300521718</v>
      </c>
      <c r="AO7" t="s">
        <v>154</v>
      </c>
      <c r="AQ7" t="s">
        <v>159</v>
      </c>
      <c r="AR7" t="str" cm="1">
        <f t="array" ref="AR7:AS7">_xlfn.TEXTSPLIT(SUBSTITUTE(SUBSTITUTE(AQ7," ",""), """",""),",")</f>
        <v>300521718</v>
      </c>
      <c r="AS7" t="str">
        <v>2.02</v>
      </c>
    </row>
    <row r="8" spans="1:45" x14ac:dyDescent="0.25">
      <c r="A8">
        <v>2</v>
      </c>
      <c r="B8">
        <v>300521995</v>
      </c>
      <c r="C8">
        <v>2394175</v>
      </c>
      <c r="D8">
        <v>1</v>
      </c>
      <c r="E8" t="s">
        <v>76</v>
      </c>
      <c r="F8" t="s">
        <v>118</v>
      </c>
      <c r="G8">
        <v>2651</v>
      </c>
      <c r="H8">
        <v>2496</v>
      </c>
      <c r="I8">
        <v>104</v>
      </c>
      <c r="J8">
        <v>98</v>
      </c>
      <c r="K8">
        <v>364</v>
      </c>
      <c r="L8">
        <v>1</v>
      </c>
      <c r="M8" t="s">
        <v>13</v>
      </c>
      <c r="N8" t="s">
        <v>14</v>
      </c>
      <c r="O8" s="2">
        <v>802.48263367999994</v>
      </c>
      <c r="P8" s="15">
        <v>45736</v>
      </c>
      <c r="Q8" s="15">
        <v>45757</v>
      </c>
      <c r="R8" s="15">
        <v>45764</v>
      </c>
      <c r="S8" t="s">
        <v>21</v>
      </c>
      <c r="T8">
        <v>5</v>
      </c>
      <c r="U8" s="2">
        <v>473.99386329999999</v>
      </c>
      <c r="V8" s="2">
        <v>6613.8678599999994</v>
      </c>
      <c r="W8" s="2">
        <v>9.5800528000000007</v>
      </c>
      <c r="X8" s="2">
        <v>1.1942257599999999</v>
      </c>
      <c r="Y8" s="2">
        <v>8.7926511999999999</v>
      </c>
      <c r="Z8" s="6">
        <f>Crate_BOMs[[#This Row],[glass weight (lb)]]+Crate_BOMs[[#This Row],[Crate Weight (lb)]]/COUNTIF(Crate_BOMs[crate no.],Crate_BOMs[[#This Row],[crate no.]])</f>
        <v>881.48161089666655</v>
      </c>
      <c r="AA8" s="6" t="str">
        <f>IFERROR(MID(Crate_BOMs[[#This Row],[no]],FIND("ECN",Crate_BOMs[[#This Row],[no]]),200),MID(Crate_BOMs[[#This Row],[no]],39,200))</f>
        <v>2.01 GLZ02</v>
      </c>
      <c r="AB8" s="6" t="str">
        <f>SUBSTITUTE(IF(RIGHT(Crate_BOMs[[#This Row],[PO Sublot-GL]],6)="curved",RIGHT(Crate_BOMs[[#This Row],[PO Sublot-GL]],12),RIGHT(Crate_BOMs[[#This Row],[PO Sublot-GL]],5))," ","")</f>
        <v>GLZ02</v>
      </c>
      <c r="AC8" s="6" t="str">
        <f>SUBSTITUTE(LEFT(Crate_BOMs[[#This Row],[PO Sublot-GL]],LEN(Crate_BOMs[[#This Row],[PO Sublot-GL]])-LEN(Crate_BOMs[[#This Row],[Glass Type]]))," ","")</f>
        <v>2.01</v>
      </c>
      <c r="AD8" s="6" t="str">
        <f>LEFT(Crate_BOMs[[#This Row],[no]],FIND(" ",Crate_BOMs[[#This Row],[no]],5)-1)</f>
        <v>PO 40535</v>
      </c>
      <c r="AE8" s="6" cm="1">
        <f t="array" ref="AE8">COUNTA(_xlfn.UNIQUE(_xlfn._xlws.FILTER(Crate_BOMs[PO],Crate_BOMs[crate no.]=Crate_BOMs[[#This Row],[crate no.]])))</f>
        <v>1</v>
      </c>
      <c r="AF8" s="10" t="str">
        <f>IF(Crate_BOMs[[#This Row],['# POs in Crate]]=1,"",IF(VLOOKUP(Crate_BOMs[[#This Row],[crate no.]],Crates_[[crate no.]:[New Sublot]],3,FALSE)="","",VLOOKUP(Crate_BOMs[[#This Row],[crate no.]],Crates_[[crate no.]:[New Sublot]],3,FALSE)))</f>
        <v/>
      </c>
      <c r="AG8" s="6" t="str">
        <f>IF(Crate_BOMs[[#This Row],['# POs in Crate]]=1,Crate_BOMs[[#This Row],[PO Sublot]],IF(Crate_BOMs[[#This Row],[UPDATED Sublot]]="","",Crate_BOMs[[#This Row],[UPDATED Sublot]]))</f>
        <v>2.01</v>
      </c>
      <c r="AI8">
        <v>4</v>
      </c>
      <c r="AJ8">
        <v>300520388</v>
      </c>
      <c r="AK8" s="23" t="str" cm="1">
        <f t="array" ref="AK8">IF(INDEX(Crate_BOMs['# POs in Crate],MATCH(Crates_[[#This Row],[crate no.]],Crate_BOMs[crate no.],0),)=1,INDEX(Crate_BOMs[PO Sublot],MATCH(Crates_[[#This Row],[crate no.]],Crate_BOMs[crate no.],0),),"")</f>
        <v>2.05&amp;2.09</v>
      </c>
      <c r="AL8" s="21" t="str">
        <f>IFERROR(VLOOKUP(Crates_[[#This Row],[crate no.]],AN:AO,2,FALSE),"")</f>
        <v/>
      </c>
      <c r="AN8">
        <v>300521852</v>
      </c>
      <c r="AO8" t="s">
        <v>153</v>
      </c>
      <c r="AQ8" t="s">
        <v>160</v>
      </c>
      <c r="AR8" t="str" cm="1">
        <f t="array" ref="AR8:AS8">_xlfn.TEXTSPLIT(SUBSTITUTE(SUBSTITUTE(AQ8," ",""), """",""),",")</f>
        <v>300521852</v>
      </c>
      <c r="AS8" t="str">
        <v>2.03</v>
      </c>
    </row>
    <row r="9" spans="1:45" x14ac:dyDescent="0.25">
      <c r="A9">
        <v>2</v>
      </c>
      <c r="B9">
        <v>300521995</v>
      </c>
      <c r="C9">
        <v>2394175</v>
      </c>
      <c r="D9">
        <v>1</v>
      </c>
      <c r="E9" t="s">
        <v>76</v>
      </c>
      <c r="F9" t="s">
        <v>118</v>
      </c>
      <c r="G9">
        <v>2651</v>
      </c>
      <c r="H9">
        <v>2496</v>
      </c>
      <c r="I9">
        <v>104</v>
      </c>
      <c r="J9">
        <v>98</v>
      </c>
      <c r="K9">
        <v>364</v>
      </c>
      <c r="L9">
        <v>1</v>
      </c>
      <c r="M9" t="s">
        <v>13</v>
      </c>
      <c r="N9" t="s">
        <v>14</v>
      </c>
      <c r="O9" s="2">
        <v>802.48263367999994</v>
      </c>
      <c r="P9" s="15">
        <v>45736</v>
      </c>
      <c r="Q9" s="15">
        <v>45757</v>
      </c>
      <c r="R9" s="15">
        <v>45764</v>
      </c>
      <c r="S9" t="s">
        <v>21</v>
      </c>
      <c r="T9">
        <v>5</v>
      </c>
      <c r="U9" s="2">
        <v>473.99386329999999</v>
      </c>
      <c r="V9" s="2">
        <v>6613.8678599999994</v>
      </c>
      <c r="W9" s="2">
        <v>9.5800528000000007</v>
      </c>
      <c r="X9" s="2">
        <v>1.1942257599999999</v>
      </c>
      <c r="Y9" s="2">
        <v>8.7926511999999999</v>
      </c>
      <c r="Z9" s="6">
        <f>Crate_BOMs[[#This Row],[glass weight (lb)]]+Crate_BOMs[[#This Row],[Crate Weight (lb)]]/COUNTIF(Crate_BOMs[crate no.],Crate_BOMs[[#This Row],[crate no.]])</f>
        <v>881.48161089666655</v>
      </c>
      <c r="AA9" s="6" t="str">
        <f>IFERROR(MID(Crate_BOMs[[#This Row],[no]],FIND("ECN",Crate_BOMs[[#This Row],[no]]),200),MID(Crate_BOMs[[#This Row],[no]],39,200))</f>
        <v>2.01 GLZ02</v>
      </c>
      <c r="AB9" s="6" t="str">
        <f>SUBSTITUTE(IF(RIGHT(Crate_BOMs[[#This Row],[PO Sublot-GL]],6)="curved",RIGHT(Crate_BOMs[[#This Row],[PO Sublot-GL]],12),RIGHT(Crate_BOMs[[#This Row],[PO Sublot-GL]],5))," ","")</f>
        <v>GLZ02</v>
      </c>
      <c r="AC9" s="6" t="str">
        <f>SUBSTITUTE(LEFT(Crate_BOMs[[#This Row],[PO Sublot-GL]],LEN(Crate_BOMs[[#This Row],[PO Sublot-GL]])-LEN(Crate_BOMs[[#This Row],[Glass Type]]))," ","")</f>
        <v>2.01</v>
      </c>
      <c r="AD9" s="6" t="str">
        <f>LEFT(Crate_BOMs[[#This Row],[no]],FIND(" ",Crate_BOMs[[#This Row],[no]],5)-1)</f>
        <v>PO 40535</v>
      </c>
      <c r="AE9" s="6" cm="1">
        <f t="array" ref="AE9">COUNTA(_xlfn.UNIQUE(_xlfn._xlws.FILTER(Crate_BOMs[PO],Crate_BOMs[crate no.]=Crate_BOMs[[#This Row],[crate no.]])))</f>
        <v>1</v>
      </c>
      <c r="AF9" s="10" t="str">
        <f>IF(Crate_BOMs[[#This Row],['# POs in Crate]]=1,"",IF(VLOOKUP(Crate_BOMs[[#This Row],[crate no.]],Crates_[[crate no.]:[New Sublot]],3,FALSE)="","",VLOOKUP(Crate_BOMs[[#This Row],[crate no.]],Crates_[[crate no.]:[New Sublot]],3,FALSE)))</f>
        <v/>
      </c>
      <c r="AG9" s="6" t="str">
        <f>IF(Crate_BOMs[[#This Row],['# POs in Crate]]=1,Crate_BOMs[[#This Row],[PO Sublot]],IF(Crate_BOMs[[#This Row],[UPDATED Sublot]]="","",Crate_BOMs[[#This Row],[UPDATED Sublot]]))</f>
        <v>2.01</v>
      </c>
      <c r="AI9">
        <v>11</v>
      </c>
      <c r="AJ9">
        <v>300520391</v>
      </c>
      <c r="AK9" s="23" t="str" cm="1">
        <f t="array" ref="AK9">IF(INDEX(Crate_BOMs['# POs in Crate],MATCH(Crates_[[#This Row],[crate no.]],Crate_BOMs[crate no.],0),)=1,INDEX(Crate_BOMs[PO Sublot],MATCH(Crates_[[#This Row],[crate no.]],Crate_BOMs[crate no.],0),),"")</f>
        <v>2.06</v>
      </c>
      <c r="AL9" s="21" t="str">
        <f>IFERROR(VLOOKUP(Crates_[[#This Row],[crate no.]],AN:AO,2,FALSE),"")</f>
        <v/>
      </c>
      <c r="AN9">
        <v>300521971</v>
      </c>
      <c r="AO9" t="s">
        <v>153</v>
      </c>
      <c r="AQ9" t="s">
        <v>161</v>
      </c>
      <c r="AR9" t="str" cm="1">
        <f t="array" ref="AR9:AS9">_xlfn.TEXTSPLIT(SUBSTITUTE(SUBSTITUTE(AQ9," ",""), """",""),",")</f>
        <v>300521971</v>
      </c>
      <c r="AS9" t="str">
        <v>2.03</v>
      </c>
    </row>
    <row r="10" spans="1:45" x14ac:dyDescent="0.25">
      <c r="A10">
        <v>2</v>
      </c>
      <c r="B10">
        <v>300521995</v>
      </c>
      <c r="C10">
        <v>2394175</v>
      </c>
      <c r="D10">
        <v>1</v>
      </c>
      <c r="E10" t="s">
        <v>76</v>
      </c>
      <c r="F10" t="s">
        <v>118</v>
      </c>
      <c r="G10">
        <v>2651</v>
      </c>
      <c r="H10">
        <v>2496</v>
      </c>
      <c r="I10">
        <v>104</v>
      </c>
      <c r="J10">
        <v>98</v>
      </c>
      <c r="K10">
        <v>364</v>
      </c>
      <c r="L10">
        <v>1</v>
      </c>
      <c r="M10" t="s">
        <v>13</v>
      </c>
      <c r="N10" t="s">
        <v>14</v>
      </c>
      <c r="O10" s="2">
        <v>802.48263367999994</v>
      </c>
      <c r="P10" s="15">
        <v>45736</v>
      </c>
      <c r="Q10" s="15">
        <v>45757</v>
      </c>
      <c r="R10" s="15">
        <v>45764</v>
      </c>
      <c r="S10" t="s">
        <v>21</v>
      </c>
      <c r="T10">
        <v>5</v>
      </c>
      <c r="U10" s="2">
        <v>473.99386329999999</v>
      </c>
      <c r="V10" s="2">
        <v>6613.8678599999994</v>
      </c>
      <c r="W10" s="2">
        <v>9.5800528000000007</v>
      </c>
      <c r="X10" s="2">
        <v>1.1942257599999999</v>
      </c>
      <c r="Y10" s="2">
        <v>8.7926511999999999</v>
      </c>
      <c r="Z10" s="6">
        <f>Crate_BOMs[[#This Row],[glass weight (lb)]]+Crate_BOMs[[#This Row],[Crate Weight (lb)]]/COUNTIF(Crate_BOMs[crate no.],Crate_BOMs[[#This Row],[crate no.]])</f>
        <v>881.48161089666655</v>
      </c>
      <c r="AA10" s="6" t="str">
        <f>IFERROR(MID(Crate_BOMs[[#This Row],[no]],FIND("ECN",Crate_BOMs[[#This Row],[no]]),200),MID(Crate_BOMs[[#This Row],[no]],39,200))</f>
        <v>2.01 GLZ02</v>
      </c>
      <c r="AB10" s="6" t="str">
        <f>SUBSTITUTE(IF(RIGHT(Crate_BOMs[[#This Row],[PO Sublot-GL]],6)="curved",RIGHT(Crate_BOMs[[#This Row],[PO Sublot-GL]],12),RIGHT(Crate_BOMs[[#This Row],[PO Sublot-GL]],5))," ","")</f>
        <v>GLZ02</v>
      </c>
      <c r="AC10" s="6" t="str">
        <f>SUBSTITUTE(LEFT(Crate_BOMs[[#This Row],[PO Sublot-GL]],LEN(Crate_BOMs[[#This Row],[PO Sublot-GL]])-LEN(Crate_BOMs[[#This Row],[Glass Type]]))," ","")</f>
        <v>2.01</v>
      </c>
      <c r="AD10" s="6" t="str">
        <f>LEFT(Crate_BOMs[[#This Row],[no]],FIND(" ",Crate_BOMs[[#This Row],[no]],5)-1)</f>
        <v>PO 40535</v>
      </c>
      <c r="AE10" s="6" cm="1">
        <f t="array" ref="AE10">COUNTA(_xlfn.UNIQUE(_xlfn._xlws.FILTER(Crate_BOMs[PO],Crate_BOMs[crate no.]=Crate_BOMs[[#This Row],[crate no.]])))</f>
        <v>1</v>
      </c>
      <c r="AF10" s="10" t="str">
        <f>IF(Crate_BOMs[[#This Row],['# POs in Crate]]=1,"",IF(VLOOKUP(Crate_BOMs[[#This Row],[crate no.]],Crates_[[crate no.]:[New Sublot]],3,FALSE)="","",VLOOKUP(Crate_BOMs[[#This Row],[crate no.]],Crates_[[crate no.]:[New Sublot]],3,FALSE)))</f>
        <v/>
      </c>
      <c r="AG10" s="6" t="str">
        <f>IF(Crate_BOMs[[#This Row],['# POs in Crate]]=1,Crate_BOMs[[#This Row],[PO Sublot]],IF(Crate_BOMs[[#This Row],[UPDATED Sublot]]="","",Crate_BOMs[[#This Row],[UPDATED Sublot]]))</f>
        <v>2.01</v>
      </c>
      <c r="AI10">
        <v>4</v>
      </c>
      <c r="AJ10">
        <v>300520446</v>
      </c>
      <c r="AK10" s="23" t="str" cm="1">
        <f t="array" ref="AK10">IF(INDEX(Crate_BOMs['# POs in Crate],MATCH(Crates_[[#This Row],[crate no.]],Crate_BOMs[crate no.],0),)=1,INDEX(Crate_BOMs[PO Sublot],MATCH(Crates_[[#This Row],[crate no.]],Crate_BOMs[crate no.],0),),"")</f>
        <v>2.05&amp;2.09</v>
      </c>
      <c r="AL10" s="21" t="str">
        <f>IFERROR(VLOOKUP(Crates_[[#This Row],[crate no.]],AN:AO,2,FALSE),"")</f>
        <v/>
      </c>
      <c r="AN10">
        <v>300522204</v>
      </c>
      <c r="AO10" t="s">
        <v>153</v>
      </c>
      <c r="AQ10" t="s">
        <v>202</v>
      </c>
      <c r="AR10" t="str" cm="1">
        <f t="array" ref="AR10:AS10">_xlfn.TEXTSPLIT(SUBSTITUTE(SUBSTITUTE(AQ10," ",""), """",""),",")</f>
        <v>300522204</v>
      </c>
      <c r="AS10" t="str">
        <v>2.03</v>
      </c>
    </row>
    <row r="11" spans="1:45" x14ac:dyDescent="0.25">
      <c r="A11">
        <v>2</v>
      </c>
      <c r="B11">
        <v>300521995</v>
      </c>
      <c r="C11">
        <v>2394175</v>
      </c>
      <c r="D11">
        <v>1</v>
      </c>
      <c r="E11" t="s">
        <v>76</v>
      </c>
      <c r="F11" t="s">
        <v>118</v>
      </c>
      <c r="G11">
        <v>2651</v>
      </c>
      <c r="H11">
        <v>2496</v>
      </c>
      <c r="I11">
        <v>104</v>
      </c>
      <c r="J11">
        <v>98</v>
      </c>
      <c r="K11">
        <v>364</v>
      </c>
      <c r="L11">
        <v>1</v>
      </c>
      <c r="M11" t="s">
        <v>13</v>
      </c>
      <c r="N11" t="s">
        <v>14</v>
      </c>
      <c r="O11" s="2">
        <v>802.48263367999994</v>
      </c>
      <c r="P11" s="15">
        <v>45736</v>
      </c>
      <c r="Q11" s="15">
        <v>45757</v>
      </c>
      <c r="R11" s="15">
        <v>45764</v>
      </c>
      <c r="S11" t="s">
        <v>21</v>
      </c>
      <c r="T11">
        <v>5</v>
      </c>
      <c r="U11" s="2">
        <v>473.99386329999999</v>
      </c>
      <c r="V11" s="2">
        <v>6613.8678599999994</v>
      </c>
      <c r="W11" s="2">
        <v>9.5800528000000007</v>
      </c>
      <c r="X11" s="2">
        <v>1.1942257599999999</v>
      </c>
      <c r="Y11" s="2">
        <v>8.7926511999999999</v>
      </c>
      <c r="Z11" s="6">
        <f>Crate_BOMs[[#This Row],[glass weight (lb)]]+Crate_BOMs[[#This Row],[Crate Weight (lb)]]/COUNTIF(Crate_BOMs[crate no.],Crate_BOMs[[#This Row],[crate no.]])</f>
        <v>881.48161089666655</v>
      </c>
      <c r="AA11" s="6" t="str">
        <f>IFERROR(MID(Crate_BOMs[[#This Row],[no]],FIND("ECN",Crate_BOMs[[#This Row],[no]]),200),MID(Crate_BOMs[[#This Row],[no]],39,200))</f>
        <v>2.01 GLZ02</v>
      </c>
      <c r="AB11" s="6" t="str">
        <f>SUBSTITUTE(IF(RIGHT(Crate_BOMs[[#This Row],[PO Sublot-GL]],6)="curved",RIGHT(Crate_BOMs[[#This Row],[PO Sublot-GL]],12),RIGHT(Crate_BOMs[[#This Row],[PO Sublot-GL]],5))," ","")</f>
        <v>GLZ02</v>
      </c>
      <c r="AC11" s="6" t="str">
        <f>SUBSTITUTE(LEFT(Crate_BOMs[[#This Row],[PO Sublot-GL]],LEN(Crate_BOMs[[#This Row],[PO Sublot-GL]])-LEN(Crate_BOMs[[#This Row],[Glass Type]]))," ","")</f>
        <v>2.01</v>
      </c>
      <c r="AD11" s="6" t="str">
        <f>LEFT(Crate_BOMs[[#This Row],[no]],FIND(" ",Crate_BOMs[[#This Row],[no]],5)-1)</f>
        <v>PO 40535</v>
      </c>
      <c r="AE11" s="6" cm="1">
        <f t="array" ref="AE11">COUNTA(_xlfn.UNIQUE(_xlfn._xlws.FILTER(Crate_BOMs[PO],Crate_BOMs[crate no.]=Crate_BOMs[[#This Row],[crate no.]])))</f>
        <v>1</v>
      </c>
      <c r="AF11" s="10" t="str">
        <f>IF(Crate_BOMs[[#This Row],['# POs in Crate]]=1,"",IF(VLOOKUP(Crate_BOMs[[#This Row],[crate no.]],Crates_[[crate no.]:[New Sublot]],3,FALSE)="","",VLOOKUP(Crate_BOMs[[#This Row],[crate no.]],Crates_[[crate no.]:[New Sublot]],3,FALSE)))</f>
        <v/>
      </c>
      <c r="AG11" s="6" t="str">
        <f>IF(Crate_BOMs[[#This Row],['# POs in Crate]]=1,Crate_BOMs[[#This Row],[PO Sublot]],IF(Crate_BOMs[[#This Row],[UPDATED Sublot]]="","",Crate_BOMs[[#This Row],[UPDATED Sublot]]))</f>
        <v>2.01</v>
      </c>
      <c r="AI11">
        <v>4</v>
      </c>
      <c r="AJ11">
        <v>300520594</v>
      </c>
      <c r="AK11" s="23" t="str" cm="1">
        <f t="array" ref="AK11">IF(INDEX(Crate_BOMs['# POs in Crate],MATCH(Crates_[[#This Row],[crate no.]],Crate_BOMs[crate no.],0),)=1,INDEX(Crate_BOMs[PO Sublot],MATCH(Crates_[[#This Row],[crate no.]],Crate_BOMs[crate no.],0),),"")</f>
        <v>2.05&amp;2.09</v>
      </c>
      <c r="AL11" s="21" t="str">
        <f>IFERROR(VLOOKUP(Crates_[[#This Row],[crate no.]],AN:AO,2,FALSE),"")</f>
        <v/>
      </c>
      <c r="AN11">
        <v>300522629</v>
      </c>
      <c r="AO11" t="s">
        <v>153</v>
      </c>
      <c r="AQ11" t="s">
        <v>162</v>
      </c>
      <c r="AR11" t="str" cm="1">
        <f t="array" ref="AR11:AS11">_xlfn.TEXTSPLIT(SUBSTITUTE(SUBSTITUTE(AQ11," ",""), """",""),",")</f>
        <v>300522629</v>
      </c>
      <c r="AS11" t="str">
        <v>2.03</v>
      </c>
    </row>
    <row r="12" spans="1:45" x14ac:dyDescent="0.25">
      <c r="A12">
        <v>2</v>
      </c>
      <c r="B12">
        <v>300521995</v>
      </c>
      <c r="C12">
        <v>2394175</v>
      </c>
      <c r="D12">
        <v>1</v>
      </c>
      <c r="E12" t="s">
        <v>76</v>
      </c>
      <c r="F12" t="s">
        <v>118</v>
      </c>
      <c r="G12">
        <v>2651</v>
      </c>
      <c r="H12">
        <v>2496</v>
      </c>
      <c r="I12">
        <v>104</v>
      </c>
      <c r="J12">
        <v>98</v>
      </c>
      <c r="K12">
        <v>364</v>
      </c>
      <c r="L12">
        <v>1</v>
      </c>
      <c r="M12" t="s">
        <v>13</v>
      </c>
      <c r="N12" t="s">
        <v>14</v>
      </c>
      <c r="O12" s="2">
        <v>802.48263367999994</v>
      </c>
      <c r="P12" s="15">
        <v>45736</v>
      </c>
      <c r="Q12" s="15">
        <v>45757</v>
      </c>
      <c r="R12" s="15">
        <v>45764</v>
      </c>
      <c r="S12" t="s">
        <v>21</v>
      </c>
      <c r="T12">
        <v>5</v>
      </c>
      <c r="U12" s="2">
        <v>473.99386329999999</v>
      </c>
      <c r="V12" s="2">
        <v>6613.8678599999994</v>
      </c>
      <c r="W12" s="2">
        <v>9.5800528000000007</v>
      </c>
      <c r="X12" s="2">
        <v>1.1942257599999999</v>
      </c>
      <c r="Y12" s="2">
        <v>8.7926511999999999</v>
      </c>
      <c r="Z12" s="6">
        <f>Crate_BOMs[[#This Row],[glass weight (lb)]]+Crate_BOMs[[#This Row],[Crate Weight (lb)]]/COUNTIF(Crate_BOMs[crate no.],Crate_BOMs[[#This Row],[crate no.]])</f>
        <v>881.48161089666655</v>
      </c>
      <c r="AA12" s="6" t="str">
        <f>IFERROR(MID(Crate_BOMs[[#This Row],[no]],FIND("ECN",Crate_BOMs[[#This Row],[no]]),200),MID(Crate_BOMs[[#This Row],[no]],39,200))</f>
        <v>2.01 GLZ02</v>
      </c>
      <c r="AB12" s="6" t="str">
        <f>SUBSTITUTE(IF(RIGHT(Crate_BOMs[[#This Row],[PO Sublot-GL]],6)="curved",RIGHT(Crate_BOMs[[#This Row],[PO Sublot-GL]],12),RIGHT(Crate_BOMs[[#This Row],[PO Sublot-GL]],5))," ","")</f>
        <v>GLZ02</v>
      </c>
      <c r="AC12" s="6" t="str">
        <f>SUBSTITUTE(LEFT(Crate_BOMs[[#This Row],[PO Sublot-GL]],LEN(Crate_BOMs[[#This Row],[PO Sublot-GL]])-LEN(Crate_BOMs[[#This Row],[Glass Type]]))," ","")</f>
        <v>2.01</v>
      </c>
      <c r="AD12" s="6" t="str">
        <f>LEFT(Crate_BOMs[[#This Row],[no]],FIND(" ",Crate_BOMs[[#This Row],[no]],5)-1)</f>
        <v>PO 40535</v>
      </c>
      <c r="AE12" s="6" cm="1">
        <f t="array" ref="AE12">COUNTA(_xlfn.UNIQUE(_xlfn._xlws.FILTER(Crate_BOMs[PO],Crate_BOMs[crate no.]=Crate_BOMs[[#This Row],[crate no.]])))</f>
        <v>1</v>
      </c>
      <c r="AF12" s="10" t="str">
        <f>IF(Crate_BOMs[[#This Row],['# POs in Crate]]=1,"",IF(VLOOKUP(Crate_BOMs[[#This Row],[crate no.]],Crates_[[crate no.]:[New Sublot]],3,FALSE)="","",VLOOKUP(Crate_BOMs[[#This Row],[crate no.]],Crates_[[crate no.]:[New Sublot]],3,FALSE)))</f>
        <v/>
      </c>
      <c r="AG12" s="6" t="str">
        <f>IF(Crate_BOMs[[#This Row],['# POs in Crate]]=1,Crate_BOMs[[#This Row],[PO Sublot]],IF(Crate_BOMs[[#This Row],[UPDATED Sublot]]="","",Crate_BOMs[[#This Row],[UPDATED Sublot]]))</f>
        <v>2.01</v>
      </c>
      <c r="AI12">
        <v>11</v>
      </c>
      <c r="AJ12">
        <v>300520672</v>
      </c>
      <c r="AK12" s="23" t="str" cm="1">
        <f t="array" ref="AK12">IF(INDEX(Crate_BOMs['# POs in Crate],MATCH(Crates_[[#This Row],[crate no.]],Crate_BOMs[crate no.],0),)=1,INDEX(Crate_BOMs[PO Sublot],MATCH(Crates_[[#This Row],[crate no.]],Crate_BOMs[crate no.],0),),"")</f>
        <v>2.01</v>
      </c>
      <c r="AL12" s="21" t="str">
        <f>IFERROR(VLOOKUP(Crates_[[#This Row],[crate no.]],AN:AO,2,FALSE),"")</f>
        <v/>
      </c>
    </row>
    <row r="13" spans="1:45" x14ac:dyDescent="0.25">
      <c r="A13">
        <v>2</v>
      </c>
      <c r="B13">
        <v>300521995</v>
      </c>
      <c r="C13">
        <v>2394175</v>
      </c>
      <c r="D13">
        <v>1</v>
      </c>
      <c r="E13" t="s">
        <v>76</v>
      </c>
      <c r="F13" t="s">
        <v>118</v>
      </c>
      <c r="G13">
        <v>2651</v>
      </c>
      <c r="H13">
        <v>2496</v>
      </c>
      <c r="I13">
        <v>104</v>
      </c>
      <c r="J13">
        <v>98</v>
      </c>
      <c r="K13">
        <v>364</v>
      </c>
      <c r="L13">
        <v>1</v>
      </c>
      <c r="M13" t="s">
        <v>13</v>
      </c>
      <c r="N13" t="s">
        <v>14</v>
      </c>
      <c r="O13" s="2">
        <v>802.48263367999994</v>
      </c>
      <c r="P13" s="15">
        <v>45736</v>
      </c>
      <c r="Q13" s="15">
        <v>45757</v>
      </c>
      <c r="R13" s="15">
        <v>45764</v>
      </c>
      <c r="S13" t="s">
        <v>21</v>
      </c>
      <c r="T13">
        <v>5</v>
      </c>
      <c r="U13" s="2">
        <v>473.99386329999999</v>
      </c>
      <c r="V13" s="2">
        <v>6613.8678599999994</v>
      </c>
      <c r="W13" s="2">
        <v>9.5800528000000007</v>
      </c>
      <c r="X13" s="2">
        <v>1.1942257599999999</v>
      </c>
      <c r="Y13" s="2">
        <v>8.7926511999999999</v>
      </c>
      <c r="Z13" s="6">
        <f>Crate_BOMs[[#This Row],[glass weight (lb)]]+Crate_BOMs[[#This Row],[Crate Weight (lb)]]/COUNTIF(Crate_BOMs[crate no.],Crate_BOMs[[#This Row],[crate no.]])</f>
        <v>881.48161089666655</v>
      </c>
      <c r="AA13" s="6" t="str">
        <f>IFERROR(MID(Crate_BOMs[[#This Row],[no]],FIND("ECN",Crate_BOMs[[#This Row],[no]]),200),MID(Crate_BOMs[[#This Row],[no]],39,200))</f>
        <v>2.01 GLZ02</v>
      </c>
      <c r="AB13" s="6" t="str">
        <f>SUBSTITUTE(IF(RIGHT(Crate_BOMs[[#This Row],[PO Sublot-GL]],6)="curved",RIGHT(Crate_BOMs[[#This Row],[PO Sublot-GL]],12),RIGHT(Crate_BOMs[[#This Row],[PO Sublot-GL]],5))," ","")</f>
        <v>GLZ02</v>
      </c>
      <c r="AC13" s="6" t="str">
        <f>SUBSTITUTE(LEFT(Crate_BOMs[[#This Row],[PO Sublot-GL]],LEN(Crate_BOMs[[#This Row],[PO Sublot-GL]])-LEN(Crate_BOMs[[#This Row],[Glass Type]]))," ","")</f>
        <v>2.01</v>
      </c>
      <c r="AD13" s="6" t="str">
        <f>LEFT(Crate_BOMs[[#This Row],[no]],FIND(" ",Crate_BOMs[[#This Row],[no]],5)-1)</f>
        <v>PO 40535</v>
      </c>
      <c r="AE13" s="6" cm="1">
        <f t="array" ref="AE13">COUNTA(_xlfn.UNIQUE(_xlfn._xlws.FILTER(Crate_BOMs[PO],Crate_BOMs[crate no.]=Crate_BOMs[[#This Row],[crate no.]])))</f>
        <v>1</v>
      </c>
      <c r="AF13" s="10" t="str">
        <f>IF(Crate_BOMs[[#This Row],['# POs in Crate]]=1,"",IF(VLOOKUP(Crate_BOMs[[#This Row],[crate no.]],Crates_[[crate no.]:[New Sublot]],3,FALSE)="","",VLOOKUP(Crate_BOMs[[#This Row],[crate no.]],Crates_[[crate no.]:[New Sublot]],3,FALSE)))</f>
        <v/>
      </c>
      <c r="AG13" s="6" t="str">
        <f>IF(Crate_BOMs[[#This Row],['# POs in Crate]]=1,Crate_BOMs[[#This Row],[PO Sublot]],IF(Crate_BOMs[[#This Row],[UPDATED Sublot]]="","",Crate_BOMs[[#This Row],[UPDATED Sublot]]))</f>
        <v>2.01</v>
      </c>
      <c r="AI13">
        <v>5</v>
      </c>
      <c r="AJ13">
        <v>300520681</v>
      </c>
      <c r="AK13" s="23" t="str" cm="1">
        <f t="array" ref="AK13">IF(INDEX(Crate_BOMs['# POs in Crate],MATCH(Crates_[[#This Row],[crate no.]],Crate_BOMs[crate no.],0),)=1,INDEX(Crate_BOMs[PO Sublot],MATCH(Crates_[[#This Row],[crate no.]],Crate_BOMs[crate no.],0),),"")</f>
        <v>2.02</v>
      </c>
      <c r="AL13" s="21" t="str">
        <f>IFERROR(VLOOKUP(Crates_[[#This Row],[crate no.]],AN:AO,2,FALSE),"")</f>
        <v/>
      </c>
    </row>
    <row r="14" spans="1:45" x14ac:dyDescent="0.25">
      <c r="A14">
        <v>2</v>
      </c>
      <c r="B14">
        <v>300521125</v>
      </c>
      <c r="C14">
        <v>2394175</v>
      </c>
      <c r="D14">
        <v>1</v>
      </c>
      <c r="E14" t="s">
        <v>76</v>
      </c>
      <c r="F14" t="s">
        <v>118</v>
      </c>
      <c r="G14">
        <v>2651</v>
      </c>
      <c r="H14">
        <v>2496</v>
      </c>
      <c r="I14">
        <v>104</v>
      </c>
      <c r="J14">
        <v>98</v>
      </c>
      <c r="K14">
        <v>364</v>
      </c>
      <c r="L14">
        <v>1</v>
      </c>
      <c r="M14" t="s">
        <v>13</v>
      </c>
      <c r="N14" t="s">
        <v>14</v>
      </c>
      <c r="O14" s="2">
        <v>802.48263367999994</v>
      </c>
      <c r="P14" s="15">
        <v>45736</v>
      </c>
      <c r="Q14" s="15">
        <v>45757</v>
      </c>
      <c r="R14" s="15">
        <v>45764</v>
      </c>
      <c r="S14" t="s">
        <v>21</v>
      </c>
      <c r="T14">
        <v>5</v>
      </c>
      <c r="U14" s="2">
        <v>473.99386329999999</v>
      </c>
      <c r="V14" s="2">
        <v>6613.8678599999994</v>
      </c>
      <c r="W14" s="2">
        <v>9.5800528000000007</v>
      </c>
      <c r="X14" s="2">
        <v>1.1942257599999999</v>
      </c>
      <c r="Y14" s="2">
        <v>8.7926511999999999</v>
      </c>
      <c r="Z14" s="6">
        <f>Crate_BOMs[[#This Row],[glass weight (lb)]]+Crate_BOMs[[#This Row],[Crate Weight (lb)]]/COUNTIF(Crate_BOMs[crate no.],Crate_BOMs[[#This Row],[crate no.]])</f>
        <v>881.48161089666655</v>
      </c>
      <c r="AA14" s="6" t="str">
        <f>IFERROR(MID(Crate_BOMs[[#This Row],[no]],FIND("ECN",Crate_BOMs[[#This Row],[no]]),200),MID(Crate_BOMs[[#This Row],[no]],39,200))</f>
        <v>2.01 GLZ02</v>
      </c>
      <c r="AB14" s="6" t="str">
        <f>SUBSTITUTE(IF(RIGHT(Crate_BOMs[[#This Row],[PO Sublot-GL]],6)="curved",RIGHT(Crate_BOMs[[#This Row],[PO Sublot-GL]],12),RIGHT(Crate_BOMs[[#This Row],[PO Sublot-GL]],5))," ","")</f>
        <v>GLZ02</v>
      </c>
      <c r="AC14" s="6" t="str">
        <f>SUBSTITUTE(LEFT(Crate_BOMs[[#This Row],[PO Sublot-GL]],LEN(Crate_BOMs[[#This Row],[PO Sublot-GL]])-LEN(Crate_BOMs[[#This Row],[Glass Type]]))," ","")</f>
        <v>2.01</v>
      </c>
      <c r="AD14" s="6" t="str">
        <f>LEFT(Crate_BOMs[[#This Row],[no]],FIND(" ",Crate_BOMs[[#This Row],[no]],5)-1)</f>
        <v>PO 40535</v>
      </c>
      <c r="AE14" s="6" cm="1">
        <f t="array" ref="AE14">COUNTA(_xlfn.UNIQUE(_xlfn._xlws.FILTER(Crate_BOMs[PO],Crate_BOMs[crate no.]=Crate_BOMs[[#This Row],[crate no.]])))</f>
        <v>1</v>
      </c>
      <c r="AF14" s="10" t="str">
        <f>IF(Crate_BOMs[[#This Row],['# POs in Crate]]=1,"",IF(VLOOKUP(Crate_BOMs[[#This Row],[crate no.]],Crates_[[crate no.]:[New Sublot]],3,FALSE)="","",VLOOKUP(Crate_BOMs[[#This Row],[crate no.]],Crates_[[crate no.]:[New Sublot]],3,FALSE)))</f>
        <v/>
      </c>
      <c r="AG14" s="6" t="str">
        <f>IF(Crate_BOMs[[#This Row],['# POs in Crate]]=1,Crate_BOMs[[#This Row],[PO Sublot]],IF(Crate_BOMs[[#This Row],[UPDATED Sublot]]="","",Crate_BOMs[[#This Row],[UPDATED Sublot]]))</f>
        <v>2.01</v>
      </c>
      <c r="AI14">
        <v>4</v>
      </c>
      <c r="AJ14">
        <v>300520830</v>
      </c>
      <c r="AK14" s="23" t="str" cm="1">
        <f t="array" ref="AK14">IF(INDEX(Crate_BOMs['# POs in Crate],MATCH(Crates_[[#This Row],[crate no.]],Crate_BOMs[crate no.],0),)=1,INDEX(Crate_BOMs[PO Sublot],MATCH(Crates_[[#This Row],[crate no.]],Crate_BOMs[crate no.],0),),"")</f>
        <v>2.05&amp;2.09</v>
      </c>
      <c r="AL14" s="21" t="str">
        <f>IFERROR(VLOOKUP(Crates_[[#This Row],[crate no.]],AN:AO,2,FALSE),"")</f>
        <v/>
      </c>
    </row>
    <row r="15" spans="1:45" x14ac:dyDescent="0.25">
      <c r="A15">
        <v>2</v>
      </c>
      <c r="B15">
        <v>300521125</v>
      </c>
      <c r="C15">
        <v>2394175</v>
      </c>
      <c r="D15">
        <v>1</v>
      </c>
      <c r="E15" t="s">
        <v>76</v>
      </c>
      <c r="F15" t="s">
        <v>118</v>
      </c>
      <c r="G15">
        <v>2651</v>
      </c>
      <c r="H15">
        <v>2496</v>
      </c>
      <c r="I15">
        <v>104</v>
      </c>
      <c r="J15">
        <v>98</v>
      </c>
      <c r="K15">
        <v>364</v>
      </c>
      <c r="L15">
        <v>1</v>
      </c>
      <c r="M15" t="s">
        <v>13</v>
      </c>
      <c r="N15" t="s">
        <v>14</v>
      </c>
      <c r="O15" s="2">
        <v>802.48263367999994</v>
      </c>
      <c r="P15" s="15">
        <v>45736</v>
      </c>
      <c r="Q15" s="15">
        <v>45757</v>
      </c>
      <c r="R15" s="15">
        <v>45764</v>
      </c>
      <c r="S15" t="s">
        <v>21</v>
      </c>
      <c r="T15">
        <v>5</v>
      </c>
      <c r="U15" s="2">
        <v>473.99386329999999</v>
      </c>
      <c r="V15" s="2">
        <v>6613.8678599999994</v>
      </c>
      <c r="W15" s="2">
        <v>9.5800528000000007</v>
      </c>
      <c r="X15" s="2">
        <v>1.1942257599999999</v>
      </c>
      <c r="Y15" s="2">
        <v>8.7926511999999999</v>
      </c>
      <c r="Z15" s="6">
        <f>Crate_BOMs[[#This Row],[glass weight (lb)]]+Crate_BOMs[[#This Row],[Crate Weight (lb)]]/COUNTIF(Crate_BOMs[crate no.],Crate_BOMs[[#This Row],[crate no.]])</f>
        <v>881.48161089666655</v>
      </c>
      <c r="AA15" s="6" t="str">
        <f>IFERROR(MID(Crate_BOMs[[#This Row],[no]],FIND("ECN",Crate_BOMs[[#This Row],[no]]),200),MID(Crate_BOMs[[#This Row],[no]],39,200))</f>
        <v>2.01 GLZ02</v>
      </c>
      <c r="AB15" s="6" t="str">
        <f>SUBSTITUTE(IF(RIGHT(Crate_BOMs[[#This Row],[PO Sublot-GL]],6)="curved",RIGHT(Crate_BOMs[[#This Row],[PO Sublot-GL]],12),RIGHT(Crate_BOMs[[#This Row],[PO Sublot-GL]],5))," ","")</f>
        <v>GLZ02</v>
      </c>
      <c r="AC15" s="6" t="str">
        <f>SUBSTITUTE(LEFT(Crate_BOMs[[#This Row],[PO Sublot-GL]],LEN(Crate_BOMs[[#This Row],[PO Sublot-GL]])-LEN(Crate_BOMs[[#This Row],[Glass Type]]))," ","")</f>
        <v>2.01</v>
      </c>
      <c r="AD15" s="6" t="str">
        <f>LEFT(Crate_BOMs[[#This Row],[no]],FIND(" ",Crate_BOMs[[#This Row],[no]],5)-1)</f>
        <v>PO 40535</v>
      </c>
      <c r="AE15" s="6" cm="1">
        <f t="array" ref="AE15">COUNTA(_xlfn.UNIQUE(_xlfn._xlws.FILTER(Crate_BOMs[PO],Crate_BOMs[crate no.]=Crate_BOMs[[#This Row],[crate no.]])))</f>
        <v>1</v>
      </c>
      <c r="AF15" s="10" t="str">
        <f>IF(Crate_BOMs[[#This Row],['# POs in Crate]]=1,"",IF(VLOOKUP(Crate_BOMs[[#This Row],[crate no.]],Crates_[[crate no.]:[New Sublot]],3,FALSE)="","",VLOOKUP(Crate_BOMs[[#This Row],[crate no.]],Crates_[[crate no.]:[New Sublot]],3,FALSE)))</f>
        <v/>
      </c>
      <c r="AG15" s="6" t="str">
        <f>IF(Crate_BOMs[[#This Row],['# POs in Crate]]=1,Crate_BOMs[[#This Row],[PO Sublot]],IF(Crate_BOMs[[#This Row],[UPDATED Sublot]]="","",Crate_BOMs[[#This Row],[UPDATED Sublot]]))</f>
        <v>2.01</v>
      </c>
      <c r="AI15">
        <v>3</v>
      </c>
      <c r="AJ15">
        <v>300520896</v>
      </c>
      <c r="AK15" s="23" t="str" cm="1">
        <f t="array" ref="AK15">IF(INDEX(Crate_BOMs['# POs in Crate],MATCH(Crates_[[#This Row],[crate no.]],Crate_BOMs[crate no.],0),)=1,INDEX(Crate_BOMs[PO Sublot],MATCH(Crates_[[#This Row],[crate no.]],Crate_BOMs[crate no.],0),),"")</f>
        <v/>
      </c>
      <c r="AL15" s="21" t="str">
        <f>IFERROR(VLOOKUP(Crates_[[#This Row],[crate no.]],AN:AO,2,FALSE),"")</f>
        <v>2.02</v>
      </c>
    </row>
    <row r="16" spans="1:45" x14ac:dyDescent="0.25">
      <c r="A16">
        <v>2</v>
      </c>
      <c r="B16">
        <v>300521125</v>
      </c>
      <c r="C16">
        <v>2394175</v>
      </c>
      <c r="D16">
        <v>1</v>
      </c>
      <c r="E16" t="s">
        <v>76</v>
      </c>
      <c r="F16" t="s">
        <v>118</v>
      </c>
      <c r="G16">
        <v>2651</v>
      </c>
      <c r="H16">
        <v>2496</v>
      </c>
      <c r="I16">
        <v>104</v>
      </c>
      <c r="J16">
        <v>98</v>
      </c>
      <c r="K16">
        <v>364</v>
      </c>
      <c r="L16">
        <v>1</v>
      </c>
      <c r="M16" t="s">
        <v>13</v>
      </c>
      <c r="N16" t="s">
        <v>14</v>
      </c>
      <c r="O16" s="2">
        <v>802.48263367999994</v>
      </c>
      <c r="P16" s="15">
        <v>45736</v>
      </c>
      <c r="Q16" s="15">
        <v>45757</v>
      </c>
      <c r="R16" s="15">
        <v>45764</v>
      </c>
      <c r="S16" t="s">
        <v>21</v>
      </c>
      <c r="T16">
        <v>5</v>
      </c>
      <c r="U16" s="2">
        <v>473.99386329999999</v>
      </c>
      <c r="V16" s="2">
        <v>6613.8678599999994</v>
      </c>
      <c r="W16" s="2">
        <v>9.5800528000000007</v>
      </c>
      <c r="X16" s="2">
        <v>1.1942257599999999</v>
      </c>
      <c r="Y16" s="2">
        <v>8.7926511999999999</v>
      </c>
      <c r="Z16" s="6">
        <f>Crate_BOMs[[#This Row],[glass weight (lb)]]+Crate_BOMs[[#This Row],[Crate Weight (lb)]]/COUNTIF(Crate_BOMs[crate no.],Crate_BOMs[[#This Row],[crate no.]])</f>
        <v>881.48161089666655</v>
      </c>
      <c r="AA16" s="6" t="str">
        <f>IFERROR(MID(Crate_BOMs[[#This Row],[no]],FIND("ECN",Crate_BOMs[[#This Row],[no]]),200),MID(Crate_BOMs[[#This Row],[no]],39,200))</f>
        <v>2.01 GLZ02</v>
      </c>
      <c r="AB16" s="6" t="str">
        <f>SUBSTITUTE(IF(RIGHT(Crate_BOMs[[#This Row],[PO Sublot-GL]],6)="curved",RIGHT(Crate_BOMs[[#This Row],[PO Sublot-GL]],12),RIGHT(Crate_BOMs[[#This Row],[PO Sublot-GL]],5))," ","")</f>
        <v>GLZ02</v>
      </c>
      <c r="AC16" s="6" t="str">
        <f>SUBSTITUTE(LEFT(Crate_BOMs[[#This Row],[PO Sublot-GL]],LEN(Crate_BOMs[[#This Row],[PO Sublot-GL]])-LEN(Crate_BOMs[[#This Row],[Glass Type]]))," ","")</f>
        <v>2.01</v>
      </c>
      <c r="AD16" s="6" t="str">
        <f>LEFT(Crate_BOMs[[#This Row],[no]],FIND(" ",Crate_BOMs[[#This Row],[no]],5)-1)</f>
        <v>PO 40535</v>
      </c>
      <c r="AE16" s="6" cm="1">
        <f t="array" ref="AE16">COUNTA(_xlfn.UNIQUE(_xlfn._xlws.FILTER(Crate_BOMs[PO],Crate_BOMs[crate no.]=Crate_BOMs[[#This Row],[crate no.]])))</f>
        <v>1</v>
      </c>
      <c r="AF16" s="10" t="str">
        <f>IF(Crate_BOMs[[#This Row],['# POs in Crate]]=1,"",IF(VLOOKUP(Crate_BOMs[[#This Row],[crate no.]],Crates_[[crate no.]:[New Sublot]],3,FALSE)="","",VLOOKUP(Crate_BOMs[[#This Row],[crate no.]],Crates_[[crate no.]:[New Sublot]],3,FALSE)))</f>
        <v/>
      </c>
      <c r="AG16" s="6" t="str">
        <f>IF(Crate_BOMs[[#This Row],['# POs in Crate]]=1,Crate_BOMs[[#This Row],[PO Sublot]],IF(Crate_BOMs[[#This Row],[UPDATED Sublot]]="","",Crate_BOMs[[#This Row],[UPDATED Sublot]]))</f>
        <v>2.01</v>
      </c>
      <c r="AI16">
        <v>5</v>
      </c>
      <c r="AJ16">
        <v>300520912</v>
      </c>
      <c r="AK16" s="23" t="str" cm="1">
        <f t="array" ref="AK16">IF(INDEX(Crate_BOMs['# POs in Crate],MATCH(Crates_[[#This Row],[crate no.]],Crate_BOMs[crate no.],0),)=1,INDEX(Crate_BOMs[PO Sublot],MATCH(Crates_[[#This Row],[crate no.]],Crate_BOMs[crate no.],0),),"")</f>
        <v>2.02</v>
      </c>
      <c r="AL16" s="21" t="str">
        <f>IFERROR(VLOOKUP(Crates_[[#This Row],[crate no.]],AN:AO,2,FALSE),"")</f>
        <v/>
      </c>
    </row>
    <row r="17" spans="1:38" x14ac:dyDescent="0.25">
      <c r="A17">
        <v>2</v>
      </c>
      <c r="B17">
        <v>300521125</v>
      </c>
      <c r="C17">
        <v>2394175</v>
      </c>
      <c r="D17">
        <v>1</v>
      </c>
      <c r="E17" t="s">
        <v>76</v>
      </c>
      <c r="F17" t="s">
        <v>118</v>
      </c>
      <c r="G17">
        <v>2651</v>
      </c>
      <c r="H17">
        <v>2496</v>
      </c>
      <c r="I17">
        <v>104</v>
      </c>
      <c r="J17">
        <v>98</v>
      </c>
      <c r="K17">
        <v>364</v>
      </c>
      <c r="L17">
        <v>1</v>
      </c>
      <c r="M17" t="s">
        <v>13</v>
      </c>
      <c r="N17" t="s">
        <v>14</v>
      </c>
      <c r="O17" s="2">
        <v>802.48263367999994</v>
      </c>
      <c r="P17" s="15">
        <v>45736</v>
      </c>
      <c r="Q17" s="15">
        <v>45757</v>
      </c>
      <c r="R17" s="15">
        <v>45764</v>
      </c>
      <c r="S17" t="s">
        <v>21</v>
      </c>
      <c r="T17">
        <v>5</v>
      </c>
      <c r="U17" s="2">
        <v>473.99386329999999</v>
      </c>
      <c r="V17" s="2">
        <v>6613.8678599999994</v>
      </c>
      <c r="W17" s="2">
        <v>9.5800528000000007</v>
      </c>
      <c r="X17" s="2">
        <v>1.1942257599999999</v>
      </c>
      <c r="Y17" s="2">
        <v>8.7926511999999999</v>
      </c>
      <c r="Z17" s="6">
        <f>Crate_BOMs[[#This Row],[glass weight (lb)]]+Crate_BOMs[[#This Row],[Crate Weight (lb)]]/COUNTIF(Crate_BOMs[crate no.],Crate_BOMs[[#This Row],[crate no.]])</f>
        <v>881.48161089666655</v>
      </c>
      <c r="AA17" s="6" t="str">
        <f>IFERROR(MID(Crate_BOMs[[#This Row],[no]],FIND("ECN",Crate_BOMs[[#This Row],[no]]),200),MID(Crate_BOMs[[#This Row],[no]],39,200))</f>
        <v>2.01 GLZ02</v>
      </c>
      <c r="AB17" s="6" t="str">
        <f>SUBSTITUTE(IF(RIGHT(Crate_BOMs[[#This Row],[PO Sublot-GL]],6)="curved",RIGHT(Crate_BOMs[[#This Row],[PO Sublot-GL]],12),RIGHT(Crate_BOMs[[#This Row],[PO Sublot-GL]],5))," ","")</f>
        <v>GLZ02</v>
      </c>
      <c r="AC17" s="6" t="str">
        <f>SUBSTITUTE(LEFT(Crate_BOMs[[#This Row],[PO Sublot-GL]],LEN(Crate_BOMs[[#This Row],[PO Sublot-GL]])-LEN(Crate_BOMs[[#This Row],[Glass Type]]))," ","")</f>
        <v>2.01</v>
      </c>
      <c r="AD17" s="6" t="str">
        <f>LEFT(Crate_BOMs[[#This Row],[no]],FIND(" ",Crate_BOMs[[#This Row],[no]],5)-1)</f>
        <v>PO 40535</v>
      </c>
      <c r="AE17" s="6" cm="1">
        <f t="array" ref="AE17">COUNTA(_xlfn.UNIQUE(_xlfn._xlws.FILTER(Crate_BOMs[PO],Crate_BOMs[crate no.]=Crate_BOMs[[#This Row],[crate no.]])))</f>
        <v>1</v>
      </c>
      <c r="AF17" s="10" t="str">
        <f>IF(Crate_BOMs[[#This Row],['# POs in Crate]]=1,"",IF(VLOOKUP(Crate_BOMs[[#This Row],[crate no.]],Crates_[[crate no.]:[New Sublot]],3,FALSE)="","",VLOOKUP(Crate_BOMs[[#This Row],[crate no.]],Crates_[[crate no.]:[New Sublot]],3,FALSE)))</f>
        <v/>
      </c>
      <c r="AG17" s="6" t="str">
        <f>IF(Crate_BOMs[[#This Row],['# POs in Crate]]=1,Crate_BOMs[[#This Row],[PO Sublot]],IF(Crate_BOMs[[#This Row],[UPDATED Sublot]]="","",Crate_BOMs[[#This Row],[UPDATED Sublot]]))</f>
        <v>2.01</v>
      </c>
      <c r="AI17">
        <v>5</v>
      </c>
      <c r="AJ17">
        <v>300520917</v>
      </c>
      <c r="AK17" s="23" t="str" cm="1">
        <f t="array" ref="AK17">IF(INDEX(Crate_BOMs['# POs in Crate],MATCH(Crates_[[#This Row],[crate no.]],Crate_BOMs[crate no.],0),)=1,INDEX(Crate_BOMs[PO Sublot],MATCH(Crates_[[#This Row],[crate no.]],Crate_BOMs[crate no.],0),),"")</f>
        <v>2.02</v>
      </c>
      <c r="AL17" s="21" t="str">
        <f>IFERROR(VLOOKUP(Crates_[[#This Row],[crate no.]],AN:AO,2,FALSE),"")</f>
        <v/>
      </c>
    </row>
    <row r="18" spans="1:38" x14ac:dyDescent="0.25">
      <c r="A18">
        <v>2</v>
      </c>
      <c r="B18">
        <v>300521125</v>
      </c>
      <c r="C18">
        <v>2394175</v>
      </c>
      <c r="D18">
        <v>1</v>
      </c>
      <c r="E18" t="s">
        <v>76</v>
      </c>
      <c r="F18" t="s">
        <v>118</v>
      </c>
      <c r="G18">
        <v>2651</v>
      </c>
      <c r="H18">
        <v>2496</v>
      </c>
      <c r="I18">
        <v>104</v>
      </c>
      <c r="J18">
        <v>98</v>
      </c>
      <c r="K18">
        <v>364</v>
      </c>
      <c r="L18">
        <v>1</v>
      </c>
      <c r="M18" t="s">
        <v>13</v>
      </c>
      <c r="N18" t="s">
        <v>14</v>
      </c>
      <c r="O18" s="2">
        <v>802.48263367999994</v>
      </c>
      <c r="P18" s="15">
        <v>45736</v>
      </c>
      <c r="Q18" s="15">
        <v>45757</v>
      </c>
      <c r="R18" s="15">
        <v>45764</v>
      </c>
      <c r="S18" t="s">
        <v>21</v>
      </c>
      <c r="T18">
        <v>5</v>
      </c>
      <c r="U18" s="2">
        <v>473.99386329999999</v>
      </c>
      <c r="V18" s="2">
        <v>6613.8678599999994</v>
      </c>
      <c r="W18" s="2">
        <v>9.5800528000000007</v>
      </c>
      <c r="X18" s="2">
        <v>1.1942257599999999</v>
      </c>
      <c r="Y18" s="2">
        <v>8.7926511999999999</v>
      </c>
      <c r="Z18" s="6">
        <f>Crate_BOMs[[#This Row],[glass weight (lb)]]+Crate_BOMs[[#This Row],[Crate Weight (lb)]]/COUNTIF(Crate_BOMs[crate no.],Crate_BOMs[[#This Row],[crate no.]])</f>
        <v>881.48161089666655</v>
      </c>
      <c r="AA18" s="6" t="str">
        <f>IFERROR(MID(Crate_BOMs[[#This Row],[no]],FIND("ECN",Crate_BOMs[[#This Row],[no]]),200),MID(Crate_BOMs[[#This Row],[no]],39,200))</f>
        <v>2.01 GLZ02</v>
      </c>
      <c r="AB18" s="6" t="str">
        <f>SUBSTITUTE(IF(RIGHT(Crate_BOMs[[#This Row],[PO Sublot-GL]],6)="curved",RIGHT(Crate_BOMs[[#This Row],[PO Sublot-GL]],12),RIGHT(Crate_BOMs[[#This Row],[PO Sublot-GL]],5))," ","")</f>
        <v>GLZ02</v>
      </c>
      <c r="AC18" s="6" t="str">
        <f>SUBSTITUTE(LEFT(Crate_BOMs[[#This Row],[PO Sublot-GL]],LEN(Crate_BOMs[[#This Row],[PO Sublot-GL]])-LEN(Crate_BOMs[[#This Row],[Glass Type]]))," ","")</f>
        <v>2.01</v>
      </c>
      <c r="AD18" s="6" t="str">
        <f>LEFT(Crate_BOMs[[#This Row],[no]],FIND(" ",Crate_BOMs[[#This Row],[no]],5)-1)</f>
        <v>PO 40535</v>
      </c>
      <c r="AE18" s="6" cm="1">
        <f t="array" ref="AE18">COUNTA(_xlfn.UNIQUE(_xlfn._xlws.FILTER(Crate_BOMs[PO],Crate_BOMs[crate no.]=Crate_BOMs[[#This Row],[crate no.]])))</f>
        <v>1</v>
      </c>
      <c r="AF18" s="10" t="str">
        <f>IF(Crate_BOMs[[#This Row],['# POs in Crate]]=1,"",IF(VLOOKUP(Crate_BOMs[[#This Row],[crate no.]],Crates_[[crate no.]:[New Sublot]],3,FALSE)="","",VLOOKUP(Crate_BOMs[[#This Row],[crate no.]],Crates_[[crate no.]:[New Sublot]],3,FALSE)))</f>
        <v/>
      </c>
      <c r="AG18" s="6" t="str">
        <f>IF(Crate_BOMs[[#This Row],['# POs in Crate]]=1,Crate_BOMs[[#This Row],[PO Sublot]],IF(Crate_BOMs[[#This Row],[UPDATED Sublot]]="","",Crate_BOMs[[#This Row],[UPDATED Sublot]]))</f>
        <v>2.01</v>
      </c>
      <c r="AI18">
        <v>7</v>
      </c>
      <c r="AJ18">
        <v>300520984</v>
      </c>
      <c r="AK18" s="23" t="str" cm="1">
        <f t="array" ref="AK18">IF(INDEX(Crate_BOMs['# POs in Crate],MATCH(Crates_[[#This Row],[crate no.]],Crate_BOMs[crate no.],0),)=1,INDEX(Crate_BOMs[PO Sublot],MATCH(Crates_[[#This Row],[crate no.]],Crate_BOMs[crate no.],0),),"")</f>
        <v>2.05&amp;2.09</v>
      </c>
      <c r="AL18" s="21" t="str">
        <f>IFERROR(VLOOKUP(Crates_[[#This Row],[crate no.]],AN:AO,2,FALSE),"")</f>
        <v/>
      </c>
    </row>
    <row r="19" spans="1:38" x14ac:dyDescent="0.25">
      <c r="A19">
        <v>2</v>
      </c>
      <c r="B19">
        <v>300521125</v>
      </c>
      <c r="C19">
        <v>2394175</v>
      </c>
      <c r="D19">
        <v>1</v>
      </c>
      <c r="E19" t="s">
        <v>76</v>
      </c>
      <c r="F19" t="s">
        <v>118</v>
      </c>
      <c r="G19">
        <v>2651</v>
      </c>
      <c r="H19">
        <v>2496</v>
      </c>
      <c r="I19">
        <v>104</v>
      </c>
      <c r="J19">
        <v>98</v>
      </c>
      <c r="K19">
        <v>364</v>
      </c>
      <c r="L19">
        <v>1</v>
      </c>
      <c r="M19" t="s">
        <v>13</v>
      </c>
      <c r="N19" t="s">
        <v>14</v>
      </c>
      <c r="O19" s="2">
        <v>802.48263367999994</v>
      </c>
      <c r="P19" s="15">
        <v>45736</v>
      </c>
      <c r="Q19" s="15">
        <v>45757</v>
      </c>
      <c r="R19" s="15">
        <v>45764</v>
      </c>
      <c r="S19" t="s">
        <v>21</v>
      </c>
      <c r="T19">
        <v>5</v>
      </c>
      <c r="U19" s="2">
        <v>473.99386329999999</v>
      </c>
      <c r="V19" s="2">
        <v>6613.8678599999994</v>
      </c>
      <c r="W19" s="2">
        <v>9.5800528000000007</v>
      </c>
      <c r="X19" s="2">
        <v>1.1942257599999999</v>
      </c>
      <c r="Y19" s="2">
        <v>8.7926511999999999</v>
      </c>
      <c r="Z19" s="6">
        <f>Crate_BOMs[[#This Row],[glass weight (lb)]]+Crate_BOMs[[#This Row],[Crate Weight (lb)]]/COUNTIF(Crate_BOMs[crate no.],Crate_BOMs[[#This Row],[crate no.]])</f>
        <v>881.48161089666655</v>
      </c>
      <c r="AA19" s="6" t="str">
        <f>IFERROR(MID(Crate_BOMs[[#This Row],[no]],FIND("ECN",Crate_BOMs[[#This Row],[no]]),200),MID(Crate_BOMs[[#This Row],[no]],39,200))</f>
        <v>2.01 GLZ02</v>
      </c>
      <c r="AB19" s="6" t="str">
        <f>SUBSTITUTE(IF(RIGHT(Crate_BOMs[[#This Row],[PO Sublot-GL]],6)="curved",RIGHT(Crate_BOMs[[#This Row],[PO Sublot-GL]],12),RIGHT(Crate_BOMs[[#This Row],[PO Sublot-GL]],5))," ","")</f>
        <v>GLZ02</v>
      </c>
      <c r="AC19" s="6" t="str">
        <f>SUBSTITUTE(LEFT(Crate_BOMs[[#This Row],[PO Sublot-GL]],LEN(Crate_BOMs[[#This Row],[PO Sublot-GL]])-LEN(Crate_BOMs[[#This Row],[Glass Type]]))," ","")</f>
        <v>2.01</v>
      </c>
      <c r="AD19" s="6" t="str">
        <f>LEFT(Crate_BOMs[[#This Row],[no]],FIND(" ",Crate_BOMs[[#This Row],[no]],5)-1)</f>
        <v>PO 40535</v>
      </c>
      <c r="AE19" s="6" cm="1">
        <f t="array" ref="AE19">COUNTA(_xlfn.UNIQUE(_xlfn._xlws.FILTER(Crate_BOMs[PO],Crate_BOMs[crate no.]=Crate_BOMs[[#This Row],[crate no.]])))</f>
        <v>1</v>
      </c>
      <c r="AF19" s="10" t="str">
        <f>IF(Crate_BOMs[[#This Row],['# POs in Crate]]=1,"",IF(VLOOKUP(Crate_BOMs[[#This Row],[crate no.]],Crates_[[crate no.]:[New Sublot]],3,FALSE)="","",VLOOKUP(Crate_BOMs[[#This Row],[crate no.]],Crates_[[crate no.]:[New Sublot]],3,FALSE)))</f>
        <v/>
      </c>
      <c r="AG19" s="6" t="str">
        <f>IF(Crate_BOMs[[#This Row],['# POs in Crate]]=1,Crate_BOMs[[#This Row],[PO Sublot]],IF(Crate_BOMs[[#This Row],[UPDATED Sublot]]="","",Crate_BOMs[[#This Row],[UPDATED Sublot]]))</f>
        <v>2.01</v>
      </c>
      <c r="AI19">
        <v>11</v>
      </c>
      <c r="AJ19">
        <v>300521104</v>
      </c>
      <c r="AK19" s="23" t="str" cm="1">
        <f t="array" ref="AK19">IF(INDEX(Crate_BOMs['# POs in Crate],MATCH(Crates_[[#This Row],[crate no.]],Crate_BOMs[crate no.],0),)=1,INDEX(Crate_BOMs[PO Sublot],MATCH(Crates_[[#This Row],[crate no.]],Crate_BOMs[crate no.],0),),"")</f>
        <v/>
      </c>
      <c r="AL19" s="21" t="str">
        <f>IFERROR(VLOOKUP(Crates_[[#This Row],[crate no.]],AN:AO,2,FALSE),"")</f>
        <v/>
      </c>
    </row>
    <row r="20" spans="1:38" x14ac:dyDescent="0.25">
      <c r="A20">
        <v>2</v>
      </c>
      <c r="B20">
        <v>300521917</v>
      </c>
      <c r="C20">
        <v>2394174</v>
      </c>
      <c r="D20">
        <v>1</v>
      </c>
      <c r="E20" t="s">
        <v>78</v>
      </c>
      <c r="F20" t="s">
        <v>119</v>
      </c>
      <c r="G20">
        <v>3743</v>
      </c>
      <c r="H20">
        <v>2496</v>
      </c>
      <c r="I20">
        <v>147</v>
      </c>
      <c r="J20">
        <v>98</v>
      </c>
      <c r="K20">
        <v>514</v>
      </c>
      <c r="L20">
        <v>1</v>
      </c>
      <c r="M20" t="s">
        <v>80</v>
      </c>
      <c r="N20" t="s">
        <v>81</v>
      </c>
      <c r="O20" s="2">
        <v>1133.1760266799999</v>
      </c>
      <c r="P20" s="15">
        <v>45736</v>
      </c>
      <c r="Q20" s="15">
        <v>45757</v>
      </c>
      <c r="R20" s="15">
        <v>45764</v>
      </c>
      <c r="S20" t="s">
        <v>21</v>
      </c>
      <c r="T20">
        <v>4</v>
      </c>
      <c r="U20" s="2">
        <v>582.02037167999993</v>
      </c>
      <c r="V20" s="2">
        <v>6613.8678599999994</v>
      </c>
      <c r="W20" s="2">
        <v>12.992126400000002</v>
      </c>
      <c r="X20" s="2">
        <v>1.09580056</v>
      </c>
      <c r="Y20" s="2">
        <v>8.7926511999999999</v>
      </c>
      <c r="Z20" s="6">
        <f>Crate_BOMs[[#This Row],[glass weight (lb)]]+Crate_BOMs[[#This Row],[Crate Weight (lb)]]/COUNTIF(Crate_BOMs[crate no.],Crate_BOMs[[#This Row],[crate no.]])</f>
        <v>1278.6811195999999</v>
      </c>
      <c r="AA20" s="6" t="str">
        <f>IFERROR(MID(Crate_BOMs[[#This Row],[no]],FIND("ECN",Crate_BOMs[[#This Row],[no]]),200),MID(Crate_BOMs[[#This Row],[no]],39,200))</f>
        <v>2.01 GLZ01</v>
      </c>
      <c r="AB20" s="6" t="str">
        <f>SUBSTITUTE(IF(RIGHT(Crate_BOMs[[#This Row],[PO Sublot-GL]],6)="curved",RIGHT(Crate_BOMs[[#This Row],[PO Sublot-GL]],12),RIGHT(Crate_BOMs[[#This Row],[PO Sublot-GL]],5))," ","")</f>
        <v>GLZ01</v>
      </c>
      <c r="AC20" s="6" t="str">
        <f>SUBSTITUTE(LEFT(Crate_BOMs[[#This Row],[PO Sublot-GL]],LEN(Crate_BOMs[[#This Row],[PO Sublot-GL]])-LEN(Crate_BOMs[[#This Row],[Glass Type]]))," ","")</f>
        <v>2.01</v>
      </c>
      <c r="AD20" s="6" t="str">
        <f>LEFT(Crate_BOMs[[#This Row],[no]],FIND(" ",Crate_BOMs[[#This Row],[no]],5)-1)</f>
        <v>PO 40535</v>
      </c>
      <c r="AE20" s="6" cm="1">
        <f t="array" ref="AE20">COUNTA(_xlfn.UNIQUE(_xlfn._xlws.FILTER(Crate_BOMs[PO],Crate_BOMs[crate no.]=Crate_BOMs[[#This Row],[crate no.]])))</f>
        <v>1</v>
      </c>
      <c r="AF20" s="10" t="str">
        <f>IF(Crate_BOMs[[#This Row],['# POs in Crate]]=1,"",IF(VLOOKUP(Crate_BOMs[[#This Row],[crate no.]],Crates_[[crate no.]:[New Sublot]],3,FALSE)="","",VLOOKUP(Crate_BOMs[[#This Row],[crate no.]],Crates_[[crate no.]:[New Sublot]],3,FALSE)))</f>
        <v/>
      </c>
      <c r="AG20" s="6" t="str">
        <f>IF(Crate_BOMs[[#This Row],['# POs in Crate]]=1,Crate_BOMs[[#This Row],[PO Sublot]],IF(Crate_BOMs[[#This Row],[UPDATED Sublot]]="","",Crate_BOMs[[#This Row],[UPDATED Sublot]]))</f>
        <v>2.01</v>
      </c>
      <c r="AI20">
        <v>4</v>
      </c>
      <c r="AJ20">
        <v>300521119</v>
      </c>
      <c r="AK20" s="23" t="str" cm="1">
        <f t="array" ref="AK20">IF(INDEX(Crate_BOMs['# POs in Crate],MATCH(Crates_[[#This Row],[crate no.]],Crate_BOMs[crate no.],0),)=1,INDEX(Crate_BOMs[PO Sublot],MATCH(Crates_[[#This Row],[crate no.]],Crate_BOMs[crate no.],0),),"")</f>
        <v>2.05&amp;2.09</v>
      </c>
      <c r="AL20" s="21" t="str">
        <f>IFERROR(VLOOKUP(Crates_[[#This Row],[crate no.]],AN:AO,2,FALSE),"")</f>
        <v/>
      </c>
    </row>
    <row r="21" spans="1:38" x14ac:dyDescent="0.25">
      <c r="A21">
        <v>2</v>
      </c>
      <c r="B21">
        <v>300521917</v>
      </c>
      <c r="C21">
        <v>2394174</v>
      </c>
      <c r="D21">
        <v>1</v>
      </c>
      <c r="E21" t="s">
        <v>78</v>
      </c>
      <c r="F21" t="s">
        <v>119</v>
      </c>
      <c r="G21">
        <v>3743</v>
      </c>
      <c r="H21">
        <v>2496</v>
      </c>
      <c r="I21">
        <v>147</v>
      </c>
      <c r="J21">
        <v>98</v>
      </c>
      <c r="K21">
        <v>514</v>
      </c>
      <c r="L21">
        <v>1</v>
      </c>
      <c r="M21" t="s">
        <v>80</v>
      </c>
      <c r="N21" t="s">
        <v>81</v>
      </c>
      <c r="O21" s="2">
        <v>1133.1760266799999</v>
      </c>
      <c r="P21" s="15">
        <v>45736</v>
      </c>
      <c r="Q21" s="15">
        <v>45757</v>
      </c>
      <c r="R21" s="15">
        <v>45764</v>
      </c>
      <c r="S21" t="s">
        <v>21</v>
      </c>
      <c r="T21">
        <v>4</v>
      </c>
      <c r="U21" s="2">
        <v>582.02037167999993</v>
      </c>
      <c r="V21" s="2">
        <v>6613.8678599999994</v>
      </c>
      <c r="W21" s="2">
        <v>12.992126400000002</v>
      </c>
      <c r="X21" s="2">
        <v>1.09580056</v>
      </c>
      <c r="Y21" s="2">
        <v>8.7926511999999999</v>
      </c>
      <c r="Z21" s="6">
        <f>Crate_BOMs[[#This Row],[glass weight (lb)]]+Crate_BOMs[[#This Row],[Crate Weight (lb)]]/COUNTIF(Crate_BOMs[crate no.],Crate_BOMs[[#This Row],[crate no.]])</f>
        <v>1278.6811195999999</v>
      </c>
      <c r="AA21" s="6" t="str">
        <f>IFERROR(MID(Crate_BOMs[[#This Row],[no]],FIND("ECN",Crate_BOMs[[#This Row],[no]]),200),MID(Crate_BOMs[[#This Row],[no]],39,200))</f>
        <v>2.01 GLZ01</v>
      </c>
      <c r="AB21" s="6" t="str">
        <f>SUBSTITUTE(IF(RIGHT(Crate_BOMs[[#This Row],[PO Sublot-GL]],6)="curved",RIGHT(Crate_BOMs[[#This Row],[PO Sublot-GL]],12),RIGHT(Crate_BOMs[[#This Row],[PO Sublot-GL]],5))," ","")</f>
        <v>GLZ01</v>
      </c>
      <c r="AC21" s="6" t="str">
        <f>SUBSTITUTE(LEFT(Crate_BOMs[[#This Row],[PO Sublot-GL]],LEN(Crate_BOMs[[#This Row],[PO Sublot-GL]])-LEN(Crate_BOMs[[#This Row],[Glass Type]]))," ","")</f>
        <v>2.01</v>
      </c>
      <c r="AD21" s="6" t="str">
        <f>LEFT(Crate_BOMs[[#This Row],[no]],FIND(" ",Crate_BOMs[[#This Row],[no]],5)-1)</f>
        <v>PO 40535</v>
      </c>
      <c r="AE21" s="6" cm="1">
        <f t="array" ref="AE21">COUNTA(_xlfn.UNIQUE(_xlfn._xlws.FILTER(Crate_BOMs[PO],Crate_BOMs[crate no.]=Crate_BOMs[[#This Row],[crate no.]])))</f>
        <v>1</v>
      </c>
      <c r="AF21" s="10" t="str">
        <f>IF(Crate_BOMs[[#This Row],['# POs in Crate]]=1,"",IF(VLOOKUP(Crate_BOMs[[#This Row],[crate no.]],Crates_[[crate no.]:[New Sublot]],3,FALSE)="","",VLOOKUP(Crate_BOMs[[#This Row],[crate no.]],Crates_[[crate no.]:[New Sublot]],3,FALSE)))</f>
        <v/>
      </c>
      <c r="AG21" s="6" t="str">
        <f>IF(Crate_BOMs[[#This Row],['# POs in Crate]]=1,Crate_BOMs[[#This Row],[PO Sublot]],IF(Crate_BOMs[[#This Row],[UPDATED Sublot]]="","",Crate_BOMs[[#This Row],[UPDATED Sublot]]))</f>
        <v>2.01</v>
      </c>
      <c r="AI21">
        <v>2</v>
      </c>
      <c r="AJ21">
        <v>300521125</v>
      </c>
      <c r="AK21" s="23" t="str" cm="1">
        <f t="array" ref="AK21">IF(INDEX(Crate_BOMs['# POs in Crate],MATCH(Crates_[[#This Row],[crate no.]],Crate_BOMs[crate no.],0),)=1,INDEX(Crate_BOMs[PO Sublot],MATCH(Crates_[[#This Row],[crate no.]],Crate_BOMs[crate no.],0),),"")</f>
        <v>2.01</v>
      </c>
      <c r="AL21" s="21" t="str">
        <f>IFERROR(VLOOKUP(Crates_[[#This Row],[crate no.]],AN:AO,2,FALSE),"")</f>
        <v/>
      </c>
    </row>
    <row r="22" spans="1:38" x14ac:dyDescent="0.25">
      <c r="A22">
        <v>2</v>
      </c>
      <c r="B22">
        <v>300521917</v>
      </c>
      <c r="C22">
        <v>2394174</v>
      </c>
      <c r="D22">
        <v>1</v>
      </c>
      <c r="E22" t="s">
        <v>78</v>
      </c>
      <c r="F22" t="s">
        <v>119</v>
      </c>
      <c r="G22">
        <v>3743</v>
      </c>
      <c r="H22">
        <v>2496</v>
      </c>
      <c r="I22">
        <v>147</v>
      </c>
      <c r="J22">
        <v>98</v>
      </c>
      <c r="K22">
        <v>514</v>
      </c>
      <c r="L22">
        <v>1</v>
      </c>
      <c r="M22" t="s">
        <v>80</v>
      </c>
      <c r="N22" t="s">
        <v>81</v>
      </c>
      <c r="O22" s="2">
        <v>1133.1760266799999</v>
      </c>
      <c r="P22" s="15">
        <v>45736</v>
      </c>
      <c r="Q22" s="15">
        <v>45757</v>
      </c>
      <c r="R22" s="15">
        <v>45764</v>
      </c>
      <c r="S22" t="s">
        <v>21</v>
      </c>
      <c r="T22">
        <v>4</v>
      </c>
      <c r="U22" s="2">
        <v>582.02037167999993</v>
      </c>
      <c r="V22" s="2">
        <v>6613.8678599999994</v>
      </c>
      <c r="W22" s="2">
        <v>12.992126400000002</v>
      </c>
      <c r="X22" s="2">
        <v>1.09580056</v>
      </c>
      <c r="Y22" s="2">
        <v>8.7926511999999999</v>
      </c>
      <c r="Z22" s="6">
        <f>Crate_BOMs[[#This Row],[glass weight (lb)]]+Crate_BOMs[[#This Row],[Crate Weight (lb)]]/COUNTIF(Crate_BOMs[crate no.],Crate_BOMs[[#This Row],[crate no.]])</f>
        <v>1278.6811195999999</v>
      </c>
      <c r="AA22" s="6" t="str">
        <f>IFERROR(MID(Crate_BOMs[[#This Row],[no]],FIND("ECN",Crate_BOMs[[#This Row],[no]]),200),MID(Crate_BOMs[[#This Row],[no]],39,200))</f>
        <v>2.01 GLZ01</v>
      </c>
      <c r="AB22" s="6" t="str">
        <f>SUBSTITUTE(IF(RIGHT(Crate_BOMs[[#This Row],[PO Sublot-GL]],6)="curved",RIGHT(Crate_BOMs[[#This Row],[PO Sublot-GL]],12),RIGHT(Crate_BOMs[[#This Row],[PO Sublot-GL]],5))," ","")</f>
        <v>GLZ01</v>
      </c>
      <c r="AC22" s="6" t="str">
        <f>SUBSTITUTE(LEFT(Crate_BOMs[[#This Row],[PO Sublot-GL]],LEN(Crate_BOMs[[#This Row],[PO Sublot-GL]])-LEN(Crate_BOMs[[#This Row],[Glass Type]]))," ","")</f>
        <v>2.01</v>
      </c>
      <c r="AD22" s="6" t="str">
        <f>LEFT(Crate_BOMs[[#This Row],[no]],FIND(" ",Crate_BOMs[[#This Row],[no]],5)-1)</f>
        <v>PO 40535</v>
      </c>
      <c r="AE22" s="6" cm="1">
        <f t="array" ref="AE22">COUNTA(_xlfn.UNIQUE(_xlfn._xlws.FILTER(Crate_BOMs[PO],Crate_BOMs[crate no.]=Crate_BOMs[[#This Row],[crate no.]])))</f>
        <v>1</v>
      </c>
      <c r="AF22" s="10" t="str">
        <f>IF(Crate_BOMs[[#This Row],['# POs in Crate]]=1,"",IF(VLOOKUP(Crate_BOMs[[#This Row],[crate no.]],Crates_[[crate no.]:[New Sublot]],3,FALSE)="","",VLOOKUP(Crate_BOMs[[#This Row],[crate no.]],Crates_[[crate no.]:[New Sublot]],3,FALSE)))</f>
        <v/>
      </c>
      <c r="AG22" s="6" t="str">
        <f>IF(Crate_BOMs[[#This Row],['# POs in Crate]]=1,Crate_BOMs[[#This Row],[PO Sublot]],IF(Crate_BOMs[[#This Row],[UPDATED Sublot]]="","",Crate_BOMs[[#This Row],[UPDATED Sublot]]))</f>
        <v>2.01</v>
      </c>
      <c r="AI22">
        <v>4</v>
      </c>
      <c r="AJ22">
        <v>300521167</v>
      </c>
      <c r="AK22" s="23" t="str" cm="1">
        <f t="array" ref="AK22">IF(INDEX(Crate_BOMs['# POs in Crate],MATCH(Crates_[[#This Row],[crate no.]],Crate_BOMs[crate no.],0),)=1,INDEX(Crate_BOMs[PO Sublot],MATCH(Crates_[[#This Row],[crate no.]],Crate_BOMs[crate no.],0),),"")</f>
        <v>2.05&amp;2.09</v>
      </c>
      <c r="AL22" s="21" t="str">
        <f>IFERROR(VLOOKUP(Crates_[[#This Row],[crate no.]],AN:AO,2,FALSE),"")</f>
        <v/>
      </c>
    </row>
    <row r="23" spans="1:38" x14ac:dyDescent="0.25">
      <c r="A23">
        <v>2</v>
      </c>
      <c r="B23">
        <v>300521917</v>
      </c>
      <c r="C23">
        <v>2394174</v>
      </c>
      <c r="D23">
        <v>1</v>
      </c>
      <c r="E23" t="s">
        <v>78</v>
      </c>
      <c r="F23" t="s">
        <v>119</v>
      </c>
      <c r="G23">
        <v>3743</v>
      </c>
      <c r="H23">
        <v>2496</v>
      </c>
      <c r="I23">
        <v>147</v>
      </c>
      <c r="J23">
        <v>98</v>
      </c>
      <c r="K23">
        <v>514</v>
      </c>
      <c r="L23">
        <v>1</v>
      </c>
      <c r="M23" t="s">
        <v>80</v>
      </c>
      <c r="N23" t="s">
        <v>81</v>
      </c>
      <c r="O23" s="2">
        <v>1133.1760266799999</v>
      </c>
      <c r="P23" s="15">
        <v>45736</v>
      </c>
      <c r="Q23" s="15">
        <v>45757</v>
      </c>
      <c r="R23" s="15">
        <v>45764</v>
      </c>
      <c r="S23" t="s">
        <v>21</v>
      </c>
      <c r="T23">
        <v>4</v>
      </c>
      <c r="U23" s="2">
        <v>582.02037167999993</v>
      </c>
      <c r="V23" s="2">
        <v>6613.8678599999994</v>
      </c>
      <c r="W23" s="2">
        <v>12.992126400000002</v>
      </c>
      <c r="X23" s="2">
        <v>1.09580056</v>
      </c>
      <c r="Y23" s="2">
        <v>8.7926511999999999</v>
      </c>
      <c r="Z23" s="6">
        <f>Crate_BOMs[[#This Row],[glass weight (lb)]]+Crate_BOMs[[#This Row],[Crate Weight (lb)]]/COUNTIF(Crate_BOMs[crate no.],Crate_BOMs[[#This Row],[crate no.]])</f>
        <v>1278.6811195999999</v>
      </c>
      <c r="AA23" s="6" t="str">
        <f>IFERROR(MID(Crate_BOMs[[#This Row],[no]],FIND("ECN",Crate_BOMs[[#This Row],[no]]),200),MID(Crate_BOMs[[#This Row],[no]],39,200))</f>
        <v>2.01 GLZ01</v>
      </c>
      <c r="AB23" s="6" t="str">
        <f>SUBSTITUTE(IF(RIGHT(Crate_BOMs[[#This Row],[PO Sublot-GL]],6)="curved",RIGHT(Crate_BOMs[[#This Row],[PO Sublot-GL]],12),RIGHT(Crate_BOMs[[#This Row],[PO Sublot-GL]],5))," ","")</f>
        <v>GLZ01</v>
      </c>
      <c r="AC23" s="6" t="str">
        <f>SUBSTITUTE(LEFT(Crate_BOMs[[#This Row],[PO Sublot-GL]],LEN(Crate_BOMs[[#This Row],[PO Sublot-GL]])-LEN(Crate_BOMs[[#This Row],[Glass Type]]))," ","")</f>
        <v>2.01</v>
      </c>
      <c r="AD23" s="6" t="str">
        <f>LEFT(Crate_BOMs[[#This Row],[no]],FIND(" ",Crate_BOMs[[#This Row],[no]],5)-1)</f>
        <v>PO 40535</v>
      </c>
      <c r="AE23" s="6" cm="1">
        <f t="array" ref="AE23">COUNTA(_xlfn.UNIQUE(_xlfn._xlws.FILTER(Crate_BOMs[PO],Crate_BOMs[crate no.]=Crate_BOMs[[#This Row],[crate no.]])))</f>
        <v>1</v>
      </c>
      <c r="AF23" s="10" t="str">
        <f>IF(Crate_BOMs[[#This Row],['# POs in Crate]]=1,"",IF(VLOOKUP(Crate_BOMs[[#This Row],[crate no.]],Crates_[[crate no.]:[New Sublot]],3,FALSE)="","",VLOOKUP(Crate_BOMs[[#This Row],[crate no.]],Crates_[[crate no.]:[New Sublot]],3,FALSE)))</f>
        <v/>
      </c>
      <c r="AG23" s="6" t="str">
        <f>IF(Crate_BOMs[[#This Row],['# POs in Crate]]=1,Crate_BOMs[[#This Row],[PO Sublot]],IF(Crate_BOMs[[#This Row],[UPDATED Sublot]]="","",Crate_BOMs[[#This Row],[UPDATED Sublot]]))</f>
        <v>2.01</v>
      </c>
      <c r="AI23">
        <v>4</v>
      </c>
      <c r="AJ23">
        <v>300521187</v>
      </c>
      <c r="AK23" s="23" t="str" cm="1">
        <f t="array" ref="AK23">IF(INDEX(Crate_BOMs['# POs in Crate],MATCH(Crates_[[#This Row],[crate no.]],Crate_BOMs[crate no.],0),)=1,INDEX(Crate_BOMs[PO Sublot],MATCH(Crates_[[#This Row],[crate no.]],Crate_BOMs[crate no.],0),),"")</f>
        <v>2.05&amp;2.09</v>
      </c>
      <c r="AL23" s="21" t="str">
        <f>IFERROR(VLOOKUP(Crates_[[#This Row],[crate no.]],AN:AO,2,FALSE),"")</f>
        <v/>
      </c>
    </row>
    <row r="24" spans="1:38" x14ac:dyDescent="0.25">
      <c r="A24">
        <v>2</v>
      </c>
      <c r="B24">
        <v>300521906</v>
      </c>
      <c r="C24">
        <v>2394164</v>
      </c>
      <c r="D24">
        <v>2</v>
      </c>
      <c r="E24" t="s">
        <v>75</v>
      </c>
      <c r="F24" t="s">
        <v>117</v>
      </c>
      <c r="G24">
        <v>2696</v>
      </c>
      <c r="H24">
        <v>2496</v>
      </c>
      <c r="I24">
        <v>106</v>
      </c>
      <c r="J24">
        <v>98</v>
      </c>
      <c r="K24">
        <v>370</v>
      </c>
      <c r="L24">
        <v>1</v>
      </c>
      <c r="M24" t="s">
        <v>13</v>
      </c>
      <c r="N24" t="s">
        <v>14</v>
      </c>
      <c r="O24" s="2">
        <v>815.71036939999999</v>
      </c>
      <c r="P24" s="15">
        <v>45736</v>
      </c>
      <c r="Q24" s="15">
        <v>45757</v>
      </c>
      <c r="R24" s="15">
        <v>45764</v>
      </c>
      <c r="S24" t="s">
        <v>21</v>
      </c>
      <c r="T24">
        <v>5</v>
      </c>
      <c r="U24" s="2">
        <v>473.99386329999999</v>
      </c>
      <c r="V24" s="2">
        <v>6613.8678599999994</v>
      </c>
      <c r="W24" s="2">
        <v>9.5800528000000007</v>
      </c>
      <c r="X24" s="2">
        <v>1.1942257599999999</v>
      </c>
      <c r="Y24" s="2">
        <v>8.7926511999999999</v>
      </c>
      <c r="Z24" s="6">
        <f>Crate_BOMs[[#This Row],[glass weight (lb)]]+Crate_BOMs[[#This Row],[Crate Weight (lb)]]/COUNTIF(Crate_BOMs[crate no.],Crate_BOMs[[#This Row],[crate no.]])</f>
        <v>894.70934661666661</v>
      </c>
      <c r="AA24" s="6" t="str">
        <f>IFERROR(MID(Crate_BOMs[[#This Row],[no]],FIND("ECN",Crate_BOMs[[#This Row],[no]]),200),MID(Crate_BOMs[[#This Row],[no]],39,200))</f>
        <v>2.01 GLA01</v>
      </c>
      <c r="AB24" s="6" t="str">
        <f>SUBSTITUTE(IF(RIGHT(Crate_BOMs[[#This Row],[PO Sublot-GL]],6)="curved",RIGHT(Crate_BOMs[[#This Row],[PO Sublot-GL]],12),RIGHT(Crate_BOMs[[#This Row],[PO Sublot-GL]],5))," ","")</f>
        <v>GLA01</v>
      </c>
      <c r="AC24" s="6" t="str">
        <f>SUBSTITUTE(LEFT(Crate_BOMs[[#This Row],[PO Sublot-GL]],LEN(Crate_BOMs[[#This Row],[PO Sublot-GL]])-LEN(Crate_BOMs[[#This Row],[Glass Type]]))," ","")</f>
        <v>2.01</v>
      </c>
      <c r="AD24" s="6" t="str">
        <f>LEFT(Crate_BOMs[[#This Row],[no]],FIND(" ",Crate_BOMs[[#This Row],[no]],5)-1)</f>
        <v>PO 40535</v>
      </c>
      <c r="AE24" s="6" cm="1">
        <f t="array" ref="AE24">COUNTA(_xlfn.UNIQUE(_xlfn._xlws.FILTER(Crate_BOMs[PO],Crate_BOMs[crate no.]=Crate_BOMs[[#This Row],[crate no.]])))</f>
        <v>1</v>
      </c>
      <c r="AF24" s="10" t="str">
        <f>IF(Crate_BOMs[[#This Row],['# POs in Crate]]=1,"",IF(VLOOKUP(Crate_BOMs[[#This Row],[crate no.]],Crates_[[crate no.]:[New Sublot]],3,FALSE)="","",VLOOKUP(Crate_BOMs[[#This Row],[crate no.]],Crates_[[crate no.]:[New Sublot]],3,FALSE)))</f>
        <v/>
      </c>
      <c r="AG24" s="6" t="str">
        <f>IF(Crate_BOMs[[#This Row],['# POs in Crate]]=1,Crate_BOMs[[#This Row],[PO Sublot]],IF(Crate_BOMs[[#This Row],[UPDATED Sublot]]="","",Crate_BOMs[[#This Row],[UPDATED Sublot]]))</f>
        <v>2.01</v>
      </c>
      <c r="AI24">
        <v>11</v>
      </c>
      <c r="AJ24">
        <v>300521265</v>
      </c>
      <c r="AK24" s="23" t="str" cm="1">
        <f t="array" ref="AK24">IF(INDEX(Crate_BOMs['# POs in Crate],MATCH(Crates_[[#This Row],[crate no.]],Crate_BOMs[crate no.],0),)=1,INDEX(Crate_BOMs[PO Sublot],MATCH(Crates_[[#This Row],[crate no.]],Crate_BOMs[crate no.],0),),"")</f>
        <v>2.07</v>
      </c>
      <c r="AL24" s="21" t="str">
        <f>IFERROR(VLOOKUP(Crates_[[#This Row],[crate no.]],AN:AO,2,FALSE),"")</f>
        <v/>
      </c>
    </row>
    <row r="25" spans="1:38" x14ac:dyDescent="0.25">
      <c r="A25">
        <v>2</v>
      </c>
      <c r="B25">
        <v>300521906</v>
      </c>
      <c r="C25">
        <v>2394164</v>
      </c>
      <c r="D25">
        <v>2</v>
      </c>
      <c r="E25" t="s">
        <v>75</v>
      </c>
      <c r="F25" t="s">
        <v>117</v>
      </c>
      <c r="G25">
        <v>2696</v>
      </c>
      <c r="H25">
        <v>2496</v>
      </c>
      <c r="I25">
        <v>106</v>
      </c>
      <c r="J25">
        <v>98</v>
      </c>
      <c r="K25">
        <v>370</v>
      </c>
      <c r="L25">
        <v>1</v>
      </c>
      <c r="M25" t="s">
        <v>13</v>
      </c>
      <c r="N25" t="s">
        <v>14</v>
      </c>
      <c r="O25" s="2">
        <v>815.71036939999999</v>
      </c>
      <c r="P25" s="15">
        <v>45736</v>
      </c>
      <c r="Q25" s="15">
        <v>45757</v>
      </c>
      <c r="R25" s="15">
        <v>45764</v>
      </c>
      <c r="S25" t="s">
        <v>21</v>
      </c>
      <c r="T25">
        <v>5</v>
      </c>
      <c r="U25" s="2">
        <v>473.99386329999999</v>
      </c>
      <c r="V25" s="2">
        <v>6613.8678599999994</v>
      </c>
      <c r="W25" s="2">
        <v>9.5800528000000007</v>
      </c>
      <c r="X25" s="2">
        <v>1.1942257599999999</v>
      </c>
      <c r="Y25" s="2">
        <v>8.7926511999999999</v>
      </c>
      <c r="Z25" s="6">
        <f>Crate_BOMs[[#This Row],[glass weight (lb)]]+Crate_BOMs[[#This Row],[Crate Weight (lb)]]/COUNTIF(Crate_BOMs[crate no.],Crate_BOMs[[#This Row],[crate no.]])</f>
        <v>894.70934661666661</v>
      </c>
      <c r="AA25" s="6" t="str">
        <f>IFERROR(MID(Crate_BOMs[[#This Row],[no]],FIND("ECN",Crate_BOMs[[#This Row],[no]]),200),MID(Crate_BOMs[[#This Row],[no]],39,200))</f>
        <v>2.01 GLA01</v>
      </c>
      <c r="AB25" s="6" t="str">
        <f>SUBSTITUTE(IF(RIGHT(Crate_BOMs[[#This Row],[PO Sublot-GL]],6)="curved",RIGHT(Crate_BOMs[[#This Row],[PO Sublot-GL]],12),RIGHT(Crate_BOMs[[#This Row],[PO Sublot-GL]],5))," ","")</f>
        <v>GLA01</v>
      </c>
      <c r="AC25" s="6" t="str">
        <f>SUBSTITUTE(LEFT(Crate_BOMs[[#This Row],[PO Sublot-GL]],LEN(Crate_BOMs[[#This Row],[PO Sublot-GL]])-LEN(Crate_BOMs[[#This Row],[Glass Type]]))," ","")</f>
        <v>2.01</v>
      </c>
      <c r="AD25" s="6" t="str">
        <f>LEFT(Crate_BOMs[[#This Row],[no]],FIND(" ",Crate_BOMs[[#This Row],[no]],5)-1)</f>
        <v>PO 40535</v>
      </c>
      <c r="AE25" s="6" cm="1">
        <f t="array" ref="AE25">COUNTA(_xlfn.UNIQUE(_xlfn._xlws.FILTER(Crate_BOMs[PO],Crate_BOMs[crate no.]=Crate_BOMs[[#This Row],[crate no.]])))</f>
        <v>1</v>
      </c>
      <c r="AF25" s="10" t="str">
        <f>IF(Crate_BOMs[[#This Row],['# POs in Crate]]=1,"",IF(VLOOKUP(Crate_BOMs[[#This Row],[crate no.]],Crates_[[crate no.]:[New Sublot]],3,FALSE)="","",VLOOKUP(Crate_BOMs[[#This Row],[crate no.]],Crates_[[crate no.]:[New Sublot]],3,FALSE)))</f>
        <v/>
      </c>
      <c r="AG25" s="6" t="str">
        <f>IF(Crate_BOMs[[#This Row],['# POs in Crate]]=1,Crate_BOMs[[#This Row],[PO Sublot]],IF(Crate_BOMs[[#This Row],[UPDATED Sublot]]="","",Crate_BOMs[[#This Row],[UPDATED Sublot]]))</f>
        <v>2.01</v>
      </c>
      <c r="AI25">
        <v>8</v>
      </c>
      <c r="AJ25">
        <v>300521290</v>
      </c>
      <c r="AK25" s="23" t="str" cm="1">
        <f t="array" ref="AK25">IF(INDEX(Crate_BOMs['# POs in Crate],MATCH(Crates_[[#This Row],[crate no.]],Crate_BOMs[crate no.],0),)=1,INDEX(Crate_BOMs[PO Sublot],MATCH(Crates_[[#This Row],[crate no.]],Crate_BOMs[crate no.],0),),"")</f>
        <v>2.02</v>
      </c>
      <c r="AL25" s="21" t="str">
        <f>IFERROR(VLOOKUP(Crates_[[#This Row],[crate no.]],AN:AO,2,FALSE),"")</f>
        <v/>
      </c>
    </row>
    <row r="26" spans="1:38" x14ac:dyDescent="0.25">
      <c r="A26">
        <v>2</v>
      </c>
      <c r="B26">
        <v>300521906</v>
      </c>
      <c r="C26">
        <v>2394164</v>
      </c>
      <c r="D26">
        <v>2</v>
      </c>
      <c r="E26" t="s">
        <v>75</v>
      </c>
      <c r="F26" t="s">
        <v>117</v>
      </c>
      <c r="G26">
        <v>2696</v>
      </c>
      <c r="H26">
        <v>2496</v>
      </c>
      <c r="I26">
        <v>106</v>
      </c>
      <c r="J26">
        <v>98</v>
      </c>
      <c r="K26">
        <v>370</v>
      </c>
      <c r="L26">
        <v>1</v>
      </c>
      <c r="M26" t="s">
        <v>13</v>
      </c>
      <c r="N26" t="s">
        <v>14</v>
      </c>
      <c r="O26" s="2">
        <v>815.71036939999999</v>
      </c>
      <c r="P26" s="15">
        <v>45736</v>
      </c>
      <c r="Q26" s="15">
        <v>45757</v>
      </c>
      <c r="R26" s="15">
        <v>45764</v>
      </c>
      <c r="S26" t="s">
        <v>21</v>
      </c>
      <c r="T26">
        <v>5</v>
      </c>
      <c r="U26" s="2">
        <v>473.99386329999999</v>
      </c>
      <c r="V26" s="2">
        <v>6613.8678599999994</v>
      </c>
      <c r="W26" s="2">
        <v>9.5800528000000007</v>
      </c>
      <c r="X26" s="2">
        <v>1.1942257599999999</v>
      </c>
      <c r="Y26" s="2">
        <v>8.7926511999999999</v>
      </c>
      <c r="Z26" s="6">
        <f>Crate_BOMs[[#This Row],[glass weight (lb)]]+Crate_BOMs[[#This Row],[Crate Weight (lb)]]/COUNTIF(Crate_BOMs[crate no.],Crate_BOMs[[#This Row],[crate no.]])</f>
        <v>894.70934661666661</v>
      </c>
      <c r="AA26" s="6" t="str">
        <f>IFERROR(MID(Crate_BOMs[[#This Row],[no]],FIND("ECN",Crate_BOMs[[#This Row],[no]]),200),MID(Crate_BOMs[[#This Row],[no]],39,200))</f>
        <v>2.01 GLA01</v>
      </c>
      <c r="AB26" s="6" t="str">
        <f>SUBSTITUTE(IF(RIGHT(Crate_BOMs[[#This Row],[PO Sublot-GL]],6)="curved",RIGHT(Crate_BOMs[[#This Row],[PO Sublot-GL]],12),RIGHT(Crate_BOMs[[#This Row],[PO Sublot-GL]],5))," ","")</f>
        <v>GLA01</v>
      </c>
      <c r="AC26" s="6" t="str">
        <f>SUBSTITUTE(LEFT(Crate_BOMs[[#This Row],[PO Sublot-GL]],LEN(Crate_BOMs[[#This Row],[PO Sublot-GL]])-LEN(Crate_BOMs[[#This Row],[Glass Type]]))," ","")</f>
        <v>2.01</v>
      </c>
      <c r="AD26" s="6" t="str">
        <f>LEFT(Crate_BOMs[[#This Row],[no]],FIND(" ",Crate_BOMs[[#This Row],[no]],5)-1)</f>
        <v>PO 40535</v>
      </c>
      <c r="AE26" s="6" cm="1">
        <f t="array" ref="AE26">COUNTA(_xlfn.UNIQUE(_xlfn._xlws.FILTER(Crate_BOMs[PO],Crate_BOMs[crate no.]=Crate_BOMs[[#This Row],[crate no.]])))</f>
        <v>1</v>
      </c>
      <c r="AF26" s="10" t="str">
        <f>IF(Crate_BOMs[[#This Row],['# POs in Crate]]=1,"",IF(VLOOKUP(Crate_BOMs[[#This Row],[crate no.]],Crates_[[crate no.]:[New Sublot]],3,FALSE)="","",VLOOKUP(Crate_BOMs[[#This Row],[crate no.]],Crates_[[crate no.]:[New Sublot]],3,FALSE)))</f>
        <v/>
      </c>
      <c r="AG26" s="6" t="str">
        <f>IF(Crate_BOMs[[#This Row],['# POs in Crate]]=1,Crate_BOMs[[#This Row],[PO Sublot]],IF(Crate_BOMs[[#This Row],[UPDATED Sublot]]="","",Crate_BOMs[[#This Row],[UPDATED Sublot]]))</f>
        <v>2.01</v>
      </c>
      <c r="AI26">
        <v>6</v>
      </c>
      <c r="AJ26">
        <v>300521366</v>
      </c>
      <c r="AK26" s="23" t="str" cm="1">
        <f t="array" ref="AK26">IF(INDEX(Crate_BOMs['# POs in Crate],MATCH(Crates_[[#This Row],[crate no.]],Crate_BOMs[crate no.],0),)=1,INDEX(Crate_BOMs[PO Sublot],MATCH(Crates_[[#This Row],[crate no.]],Crate_BOMs[crate no.],0),),"")</f>
        <v>2.02</v>
      </c>
      <c r="AL26" s="21" t="str">
        <f>IFERROR(VLOOKUP(Crates_[[#This Row],[crate no.]],AN:AO,2,FALSE),"")</f>
        <v/>
      </c>
    </row>
    <row r="27" spans="1:38" x14ac:dyDescent="0.25">
      <c r="A27">
        <v>2</v>
      </c>
      <c r="B27">
        <v>300521906</v>
      </c>
      <c r="C27">
        <v>2394164</v>
      </c>
      <c r="D27">
        <v>2</v>
      </c>
      <c r="E27" t="s">
        <v>75</v>
      </c>
      <c r="F27" t="s">
        <v>117</v>
      </c>
      <c r="G27">
        <v>2696</v>
      </c>
      <c r="H27">
        <v>2496</v>
      </c>
      <c r="I27">
        <v>106</v>
      </c>
      <c r="J27">
        <v>98</v>
      </c>
      <c r="K27">
        <v>370</v>
      </c>
      <c r="L27">
        <v>1</v>
      </c>
      <c r="M27" t="s">
        <v>13</v>
      </c>
      <c r="N27" t="s">
        <v>14</v>
      </c>
      <c r="O27" s="2">
        <v>815.71036939999999</v>
      </c>
      <c r="P27" s="15">
        <v>45736</v>
      </c>
      <c r="Q27" s="15">
        <v>45757</v>
      </c>
      <c r="R27" s="15">
        <v>45764</v>
      </c>
      <c r="S27" t="s">
        <v>21</v>
      </c>
      <c r="T27">
        <v>5</v>
      </c>
      <c r="U27" s="2">
        <v>473.99386329999999</v>
      </c>
      <c r="V27" s="2">
        <v>6613.8678599999994</v>
      </c>
      <c r="W27" s="2">
        <v>9.5800528000000007</v>
      </c>
      <c r="X27" s="2">
        <v>1.1942257599999999</v>
      </c>
      <c r="Y27" s="2">
        <v>8.7926511999999999</v>
      </c>
      <c r="Z27" s="6">
        <f>Crate_BOMs[[#This Row],[glass weight (lb)]]+Crate_BOMs[[#This Row],[Crate Weight (lb)]]/COUNTIF(Crate_BOMs[crate no.],Crate_BOMs[[#This Row],[crate no.]])</f>
        <v>894.70934661666661</v>
      </c>
      <c r="AA27" s="6" t="str">
        <f>IFERROR(MID(Crate_BOMs[[#This Row],[no]],FIND("ECN",Crate_BOMs[[#This Row],[no]]),200),MID(Crate_BOMs[[#This Row],[no]],39,200))</f>
        <v>2.01 GLA01</v>
      </c>
      <c r="AB27" s="6" t="str">
        <f>SUBSTITUTE(IF(RIGHT(Crate_BOMs[[#This Row],[PO Sublot-GL]],6)="curved",RIGHT(Crate_BOMs[[#This Row],[PO Sublot-GL]],12),RIGHT(Crate_BOMs[[#This Row],[PO Sublot-GL]],5))," ","")</f>
        <v>GLA01</v>
      </c>
      <c r="AC27" s="6" t="str">
        <f>SUBSTITUTE(LEFT(Crate_BOMs[[#This Row],[PO Sublot-GL]],LEN(Crate_BOMs[[#This Row],[PO Sublot-GL]])-LEN(Crate_BOMs[[#This Row],[Glass Type]]))," ","")</f>
        <v>2.01</v>
      </c>
      <c r="AD27" s="6" t="str">
        <f>LEFT(Crate_BOMs[[#This Row],[no]],FIND(" ",Crate_BOMs[[#This Row],[no]],5)-1)</f>
        <v>PO 40535</v>
      </c>
      <c r="AE27" s="6" cm="1">
        <f t="array" ref="AE27">COUNTA(_xlfn.UNIQUE(_xlfn._xlws.FILTER(Crate_BOMs[PO],Crate_BOMs[crate no.]=Crate_BOMs[[#This Row],[crate no.]])))</f>
        <v>1</v>
      </c>
      <c r="AF27" s="10" t="str">
        <f>IF(Crate_BOMs[[#This Row],['# POs in Crate]]=1,"",IF(VLOOKUP(Crate_BOMs[[#This Row],[crate no.]],Crates_[[crate no.]:[New Sublot]],3,FALSE)="","",VLOOKUP(Crate_BOMs[[#This Row],[crate no.]],Crates_[[crate no.]:[New Sublot]],3,FALSE)))</f>
        <v/>
      </c>
      <c r="AG27" s="6" t="str">
        <f>IF(Crate_BOMs[[#This Row],['# POs in Crate]]=1,Crate_BOMs[[#This Row],[PO Sublot]],IF(Crate_BOMs[[#This Row],[UPDATED Sublot]]="","",Crate_BOMs[[#This Row],[UPDATED Sublot]]))</f>
        <v>2.01</v>
      </c>
      <c r="AI27">
        <v>3</v>
      </c>
      <c r="AJ27">
        <v>300521372</v>
      </c>
      <c r="AK27" s="23" t="str" cm="1">
        <f t="array" ref="AK27">IF(INDEX(Crate_BOMs['# POs in Crate],MATCH(Crates_[[#This Row],[crate no.]],Crate_BOMs[crate no.],0),)=1,INDEX(Crate_BOMs[PO Sublot],MATCH(Crates_[[#This Row],[crate no.]],Crate_BOMs[crate no.],0),),"")</f>
        <v>2.01</v>
      </c>
      <c r="AL27" s="21" t="str">
        <f>IFERROR(VLOOKUP(Crates_[[#This Row],[crate no.]],AN:AO,2,FALSE),"")</f>
        <v/>
      </c>
    </row>
    <row r="28" spans="1:38" x14ac:dyDescent="0.25">
      <c r="A28">
        <v>2</v>
      </c>
      <c r="B28">
        <v>300521906</v>
      </c>
      <c r="C28">
        <v>2394164</v>
      </c>
      <c r="D28">
        <v>2</v>
      </c>
      <c r="E28" t="s">
        <v>75</v>
      </c>
      <c r="F28" t="s">
        <v>117</v>
      </c>
      <c r="G28">
        <v>2696</v>
      </c>
      <c r="H28">
        <v>2496</v>
      </c>
      <c r="I28">
        <v>106</v>
      </c>
      <c r="J28">
        <v>98</v>
      </c>
      <c r="K28">
        <v>370</v>
      </c>
      <c r="L28">
        <v>1</v>
      </c>
      <c r="M28" t="s">
        <v>13</v>
      </c>
      <c r="N28" t="s">
        <v>14</v>
      </c>
      <c r="O28" s="2">
        <v>815.71036939999999</v>
      </c>
      <c r="P28" s="15">
        <v>45736</v>
      </c>
      <c r="Q28" s="15">
        <v>45757</v>
      </c>
      <c r="R28" s="15">
        <v>45764</v>
      </c>
      <c r="S28" t="s">
        <v>21</v>
      </c>
      <c r="T28">
        <v>5</v>
      </c>
      <c r="U28" s="2">
        <v>473.99386329999999</v>
      </c>
      <c r="V28" s="2">
        <v>6613.8678599999994</v>
      </c>
      <c r="W28" s="2">
        <v>9.5800528000000007</v>
      </c>
      <c r="X28" s="2">
        <v>1.1942257599999999</v>
      </c>
      <c r="Y28" s="2">
        <v>8.7926511999999999</v>
      </c>
      <c r="Z28" s="6">
        <f>Crate_BOMs[[#This Row],[glass weight (lb)]]+Crate_BOMs[[#This Row],[Crate Weight (lb)]]/COUNTIF(Crate_BOMs[crate no.],Crate_BOMs[[#This Row],[crate no.]])</f>
        <v>894.70934661666661</v>
      </c>
      <c r="AA28" s="6" t="str">
        <f>IFERROR(MID(Crate_BOMs[[#This Row],[no]],FIND("ECN",Crate_BOMs[[#This Row],[no]]),200),MID(Crate_BOMs[[#This Row],[no]],39,200))</f>
        <v>2.01 GLA01</v>
      </c>
      <c r="AB28" s="6" t="str">
        <f>SUBSTITUTE(IF(RIGHT(Crate_BOMs[[#This Row],[PO Sublot-GL]],6)="curved",RIGHT(Crate_BOMs[[#This Row],[PO Sublot-GL]],12),RIGHT(Crate_BOMs[[#This Row],[PO Sublot-GL]],5))," ","")</f>
        <v>GLA01</v>
      </c>
      <c r="AC28" s="6" t="str">
        <f>SUBSTITUTE(LEFT(Crate_BOMs[[#This Row],[PO Sublot-GL]],LEN(Crate_BOMs[[#This Row],[PO Sublot-GL]])-LEN(Crate_BOMs[[#This Row],[Glass Type]]))," ","")</f>
        <v>2.01</v>
      </c>
      <c r="AD28" s="6" t="str">
        <f>LEFT(Crate_BOMs[[#This Row],[no]],FIND(" ",Crate_BOMs[[#This Row],[no]],5)-1)</f>
        <v>PO 40535</v>
      </c>
      <c r="AE28" s="6" cm="1">
        <f t="array" ref="AE28">COUNTA(_xlfn.UNIQUE(_xlfn._xlws.FILTER(Crate_BOMs[PO],Crate_BOMs[crate no.]=Crate_BOMs[[#This Row],[crate no.]])))</f>
        <v>1</v>
      </c>
      <c r="AF28" s="10" t="str">
        <f>IF(Crate_BOMs[[#This Row],['# POs in Crate]]=1,"",IF(VLOOKUP(Crate_BOMs[[#This Row],[crate no.]],Crates_[[crate no.]:[New Sublot]],3,FALSE)="","",VLOOKUP(Crate_BOMs[[#This Row],[crate no.]],Crates_[[crate no.]:[New Sublot]],3,FALSE)))</f>
        <v/>
      </c>
      <c r="AG28" s="6" t="str">
        <f>IF(Crate_BOMs[[#This Row],['# POs in Crate]]=1,Crate_BOMs[[#This Row],[PO Sublot]],IF(Crate_BOMs[[#This Row],[UPDATED Sublot]]="","",Crate_BOMs[[#This Row],[UPDATED Sublot]]))</f>
        <v>2.01</v>
      </c>
      <c r="AI28">
        <v>6</v>
      </c>
      <c r="AJ28">
        <v>300521373</v>
      </c>
      <c r="AK28" s="23" t="str" cm="1">
        <f t="array" ref="AK28">IF(INDEX(Crate_BOMs['# POs in Crate],MATCH(Crates_[[#This Row],[crate no.]],Crate_BOMs[crate no.],0),)=1,INDEX(Crate_BOMs[PO Sublot],MATCH(Crates_[[#This Row],[crate no.]],Crate_BOMs[crate no.],0),),"")</f>
        <v>2.02</v>
      </c>
      <c r="AL28" s="21" t="str">
        <f>IFERROR(VLOOKUP(Crates_[[#This Row],[crate no.]],AN:AO,2,FALSE),"")</f>
        <v/>
      </c>
    </row>
    <row r="29" spans="1:38" x14ac:dyDescent="0.25">
      <c r="A29">
        <v>2</v>
      </c>
      <c r="B29">
        <v>300521906</v>
      </c>
      <c r="C29">
        <v>2394164</v>
      </c>
      <c r="D29">
        <v>2</v>
      </c>
      <c r="E29" t="s">
        <v>75</v>
      </c>
      <c r="F29" t="s">
        <v>117</v>
      </c>
      <c r="G29">
        <v>2696</v>
      </c>
      <c r="H29">
        <v>2496</v>
      </c>
      <c r="I29">
        <v>106</v>
      </c>
      <c r="J29">
        <v>98</v>
      </c>
      <c r="K29">
        <v>370</v>
      </c>
      <c r="L29">
        <v>1</v>
      </c>
      <c r="M29" t="s">
        <v>13</v>
      </c>
      <c r="N29" t="s">
        <v>14</v>
      </c>
      <c r="O29" s="2">
        <v>815.71036939999999</v>
      </c>
      <c r="P29" s="15">
        <v>45736</v>
      </c>
      <c r="Q29" s="15">
        <v>45757</v>
      </c>
      <c r="R29" s="15">
        <v>45764</v>
      </c>
      <c r="S29" t="s">
        <v>21</v>
      </c>
      <c r="T29">
        <v>5</v>
      </c>
      <c r="U29" s="2">
        <v>473.99386329999999</v>
      </c>
      <c r="V29" s="2">
        <v>6613.8678599999994</v>
      </c>
      <c r="W29" s="2">
        <v>9.5800528000000007</v>
      </c>
      <c r="X29" s="2">
        <v>1.1942257599999999</v>
      </c>
      <c r="Y29" s="2">
        <v>8.7926511999999999</v>
      </c>
      <c r="Z29" s="6">
        <f>Crate_BOMs[[#This Row],[glass weight (lb)]]+Crate_BOMs[[#This Row],[Crate Weight (lb)]]/COUNTIF(Crate_BOMs[crate no.],Crate_BOMs[[#This Row],[crate no.]])</f>
        <v>894.70934661666661</v>
      </c>
      <c r="AA29" s="6" t="str">
        <f>IFERROR(MID(Crate_BOMs[[#This Row],[no]],FIND("ECN",Crate_BOMs[[#This Row],[no]]),200),MID(Crate_BOMs[[#This Row],[no]],39,200))</f>
        <v>2.01 GLA01</v>
      </c>
      <c r="AB29" s="6" t="str">
        <f>SUBSTITUTE(IF(RIGHT(Crate_BOMs[[#This Row],[PO Sublot-GL]],6)="curved",RIGHT(Crate_BOMs[[#This Row],[PO Sublot-GL]],12),RIGHT(Crate_BOMs[[#This Row],[PO Sublot-GL]],5))," ","")</f>
        <v>GLA01</v>
      </c>
      <c r="AC29" s="6" t="str">
        <f>SUBSTITUTE(LEFT(Crate_BOMs[[#This Row],[PO Sublot-GL]],LEN(Crate_BOMs[[#This Row],[PO Sublot-GL]])-LEN(Crate_BOMs[[#This Row],[Glass Type]]))," ","")</f>
        <v>2.01</v>
      </c>
      <c r="AD29" s="6" t="str">
        <f>LEFT(Crate_BOMs[[#This Row],[no]],FIND(" ",Crate_BOMs[[#This Row],[no]],5)-1)</f>
        <v>PO 40535</v>
      </c>
      <c r="AE29" s="6" cm="1">
        <f t="array" ref="AE29">COUNTA(_xlfn.UNIQUE(_xlfn._xlws.FILTER(Crate_BOMs[PO],Crate_BOMs[crate no.]=Crate_BOMs[[#This Row],[crate no.]])))</f>
        <v>1</v>
      </c>
      <c r="AF29" s="10" t="str">
        <f>IF(Crate_BOMs[[#This Row],['# POs in Crate]]=1,"",IF(VLOOKUP(Crate_BOMs[[#This Row],[crate no.]],Crates_[[crate no.]:[New Sublot]],3,FALSE)="","",VLOOKUP(Crate_BOMs[[#This Row],[crate no.]],Crates_[[crate no.]:[New Sublot]],3,FALSE)))</f>
        <v/>
      </c>
      <c r="AG29" s="6" t="str">
        <f>IF(Crate_BOMs[[#This Row],['# POs in Crate]]=1,Crate_BOMs[[#This Row],[PO Sublot]],IF(Crate_BOMs[[#This Row],[UPDATED Sublot]]="","",Crate_BOMs[[#This Row],[UPDATED Sublot]]))</f>
        <v>2.01</v>
      </c>
      <c r="AI29">
        <v>8</v>
      </c>
      <c r="AJ29">
        <v>300521421</v>
      </c>
      <c r="AK29" s="23" t="str" cm="1">
        <f t="array" ref="AK29">IF(INDEX(Crate_BOMs['# POs in Crate],MATCH(Crates_[[#This Row],[crate no.]],Crate_BOMs[crate no.],0),)=1,INDEX(Crate_BOMs[PO Sublot],MATCH(Crates_[[#This Row],[crate no.]],Crate_BOMs[crate no.],0),),"")</f>
        <v>2.02</v>
      </c>
      <c r="AL29" s="21" t="str">
        <f>IFERROR(VLOOKUP(Crates_[[#This Row],[crate no.]],AN:AO,2,FALSE),"")</f>
        <v/>
      </c>
    </row>
    <row r="30" spans="1:38" x14ac:dyDescent="0.25">
      <c r="A30">
        <v>2</v>
      </c>
      <c r="B30">
        <v>300521918</v>
      </c>
      <c r="C30">
        <v>2394172</v>
      </c>
      <c r="D30">
        <v>2</v>
      </c>
      <c r="E30" t="s">
        <v>82</v>
      </c>
      <c r="F30" t="s">
        <v>120</v>
      </c>
      <c r="G30">
        <v>2696</v>
      </c>
      <c r="H30">
        <v>2496</v>
      </c>
      <c r="I30">
        <v>106</v>
      </c>
      <c r="J30">
        <v>98</v>
      </c>
      <c r="K30">
        <v>370</v>
      </c>
      <c r="L30">
        <v>1</v>
      </c>
      <c r="M30" t="s">
        <v>13</v>
      </c>
      <c r="N30" t="s">
        <v>14</v>
      </c>
      <c r="O30" s="2">
        <v>815.71036939999999</v>
      </c>
      <c r="P30" s="15">
        <v>45736</v>
      </c>
      <c r="Q30" s="15">
        <v>45757</v>
      </c>
      <c r="R30" s="15">
        <v>45764</v>
      </c>
      <c r="S30" t="s">
        <v>21</v>
      </c>
      <c r="T30">
        <v>5</v>
      </c>
      <c r="U30" s="2">
        <v>473.99386329999999</v>
      </c>
      <c r="V30" s="2">
        <v>6613.8678599999994</v>
      </c>
      <c r="W30" s="2">
        <v>9.5800528000000007</v>
      </c>
      <c r="X30" s="2">
        <v>1.1942257599999999</v>
      </c>
      <c r="Y30" s="2">
        <v>8.7926511999999999</v>
      </c>
      <c r="Z30" s="6">
        <f>Crate_BOMs[[#This Row],[glass weight (lb)]]+Crate_BOMs[[#This Row],[Crate Weight (lb)]]/COUNTIF(Crate_BOMs[crate no.],Crate_BOMs[[#This Row],[crate no.]])</f>
        <v>910.50914205999993</v>
      </c>
      <c r="AA30" s="6" t="str">
        <f>IFERROR(MID(Crate_BOMs[[#This Row],[no]],FIND("ECN",Crate_BOMs[[#This Row],[no]]),200),MID(Crate_BOMs[[#This Row],[no]],39,200))</f>
        <v>2.01 GLB01</v>
      </c>
      <c r="AB30" s="6" t="str">
        <f>SUBSTITUTE(IF(RIGHT(Crate_BOMs[[#This Row],[PO Sublot-GL]],6)="curved",RIGHT(Crate_BOMs[[#This Row],[PO Sublot-GL]],12),RIGHT(Crate_BOMs[[#This Row],[PO Sublot-GL]],5))," ","")</f>
        <v>GLB01</v>
      </c>
      <c r="AC30" s="6" t="str">
        <f>SUBSTITUTE(LEFT(Crate_BOMs[[#This Row],[PO Sublot-GL]],LEN(Crate_BOMs[[#This Row],[PO Sublot-GL]])-LEN(Crate_BOMs[[#This Row],[Glass Type]]))," ","")</f>
        <v>2.01</v>
      </c>
      <c r="AD30" s="6" t="str">
        <f>LEFT(Crate_BOMs[[#This Row],[no]],FIND(" ",Crate_BOMs[[#This Row],[no]],5)-1)</f>
        <v>PO 40535</v>
      </c>
      <c r="AE30" s="6" cm="1">
        <f t="array" ref="AE30">COUNTA(_xlfn.UNIQUE(_xlfn._xlws.FILTER(Crate_BOMs[PO],Crate_BOMs[crate no.]=Crate_BOMs[[#This Row],[crate no.]])))</f>
        <v>1</v>
      </c>
      <c r="AF30" s="10" t="str">
        <f>IF(Crate_BOMs[[#This Row],['# POs in Crate]]=1,"",IF(VLOOKUP(Crate_BOMs[[#This Row],[crate no.]],Crates_[[crate no.]:[New Sublot]],3,FALSE)="","",VLOOKUP(Crate_BOMs[[#This Row],[crate no.]],Crates_[[crate no.]:[New Sublot]],3,FALSE)))</f>
        <v/>
      </c>
      <c r="AG30" s="6" t="str">
        <f>IF(Crate_BOMs[[#This Row],['# POs in Crate]]=1,Crate_BOMs[[#This Row],[PO Sublot]],IF(Crate_BOMs[[#This Row],[UPDATED Sublot]]="","",Crate_BOMs[[#This Row],[UPDATED Sublot]]))</f>
        <v>2.01</v>
      </c>
      <c r="AI30">
        <v>4</v>
      </c>
      <c r="AJ30">
        <v>300521524</v>
      </c>
      <c r="AK30" s="23" t="str" cm="1">
        <f t="array" ref="AK30">IF(INDEX(Crate_BOMs['# POs in Crate],MATCH(Crates_[[#This Row],[crate no.]],Crate_BOMs[crate no.],0),)=1,INDEX(Crate_BOMs[PO Sublot],MATCH(Crates_[[#This Row],[crate no.]],Crate_BOMs[crate no.],0),),"")</f>
        <v>2.01</v>
      </c>
      <c r="AL30" s="21" t="str">
        <f>IFERROR(VLOOKUP(Crates_[[#This Row],[crate no.]],AN:AO,2,FALSE),"")</f>
        <v/>
      </c>
    </row>
    <row r="31" spans="1:38" x14ac:dyDescent="0.25">
      <c r="A31">
        <v>2</v>
      </c>
      <c r="B31">
        <v>300521918</v>
      </c>
      <c r="C31">
        <v>2394172</v>
      </c>
      <c r="D31">
        <v>1</v>
      </c>
      <c r="E31" t="s">
        <v>84</v>
      </c>
      <c r="F31" t="s">
        <v>120</v>
      </c>
      <c r="G31">
        <v>2689</v>
      </c>
      <c r="H31">
        <v>2496</v>
      </c>
      <c r="I31">
        <v>106</v>
      </c>
      <c r="J31">
        <v>98</v>
      </c>
      <c r="K31">
        <v>369</v>
      </c>
      <c r="L31">
        <v>1</v>
      </c>
      <c r="M31" t="s">
        <v>13</v>
      </c>
      <c r="N31" t="s">
        <v>14</v>
      </c>
      <c r="O31" s="2">
        <v>813.50574677999998</v>
      </c>
      <c r="P31" s="15">
        <v>45736</v>
      </c>
      <c r="Q31" s="15">
        <v>45757</v>
      </c>
      <c r="R31" s="15">
        <v>45764</v>
      </c>
      <c r="S31" t="s">
        <v>21</v>
      </c>
      <c r="T31">
        <v>5</v>
      </c>
      <c r="U31" s="2">
        <v>473.99386329999999</v>
      </c>
      <c r="V31" s="2">
        <v>6613.8678599999994</v>
      </c>
      <c r="W31" s="2">
        <v>9.5800528000000007</v>
      </c>
      <c r="X31" s="2">
        <v>1.1942257599999999</v>
      </c>
      <c r="Y31" s="2">
        <v>8.7926511999999999</v>
      </c>
      <c r="Z31" s="6">
        <f>Crate_BOMs[[#This Row],[glass weight (lb)]]+Crate_BOMs[[#This Row],[Crate Weight (lb)]]/COUNTIF(Crate_BOMs[crate no.],Crate_BOMs[[#This Row],[crate no.]])</f>
        <v>908.30451943999992</v>
      </c>
      <c r="AA31" s="6" t="str">
        <f>IFERROR(MID(Crate_BOMs[[#This Row],[no]],FIND("ECN",Crate_BOMs[[#This Row],[no]]),200),MID(Crate_BOMs[[#This Row],[no]],39,200))</f>
        <v>2.01 GLB01</v>
      </c>
      <c r="AB31" s="6" t="str">
        <f>SUBSTITUTE(IF(RIGHT(Crate_BOMs[[#This Row],[PO Sublot-GL]],6)="curved",RIGHT(Crate_BOMs[[#This Row],[PO Sublot-GL]],12),RIGHT(Crate_BOMs[[#This Row],[PO Sublot-GL]],5))," ","")</f>
        <v>GLB01</v>
      </c>
      <c r="AC31" s="6" t="str">
        <f>SUBSTITUTE(LEFT(Crate_BOMs[[#This Row],[PO Sublot-GL]],LEN(Crate_BOMs[[#This Row],[PO Sublot-GL]])-LEN(Crate_BOMs[[#This Row],[Glass Type]]))," ","")</f>
        <v>2.01</v>
      </c>
      <c r="AD31" s="6" t="str">
        <f>LEFT(Crate_BOMs[[#This Row],[no]],FIND(" ",Crate_BOMs[[#This Row],[no]],5)-1)</f>
        <v>PO 40535</v>
      </c>
      <c r="AE31" s="6" cm="1">
        <f t="array" ref="AE31">COUNTA(_xlfn.UNIQUE(_xlfn._xlws.FILTER(Crate_BOMs[PO],Crate_BOMs[crate no.]=Crate_BOMs[[#This Row],[crate no.]])))</f>
        <v>1</v>
      </c>
      <c r="AF31" s="10" t="str">
        <f>IF(Crate_BOMs[[#This Row],['# POs in Crate]]=1,"",IF(VLOOKUP(Crate_BOMs[[#This Row],[crate no.]],Crates_[[crate no.]:[New Sublot]],3,FALSE)="","",VLOOKUP(Crate_BOMs[[#This Row],[crate no.]],Crates_[[crate no.]:[New Sublot]],3,FALSE)))</f>
        <v/>
      </c>
      <c r="AG31" s="6" t="str">
        <f>IF(Crate_BOMs[[#This Row],['# POs in Crate]]=1,Crate_BOMs[[#This Row],[PO Sublot]],IF(Crate_BOMs[[#This Row],[UPDATED Sublot]]="","",Crate_BOMs[[#This Row],[UPDATED Sublot]]))</f>
        <v>2.01</v>
      </c>
      <c r="AI31">
        <v>3</v>
      </c>
      <c r="AJ31">
        <v>300521576</v>
      </c>
      <c r="AK31" s="23" t="str" cm="1">
        <f t="array" ref="AK31">IF(INDEX(Crate_BOMs['# POs in Crate],MATCH(Crates_[[#This Row],[crate no.]],Crate_BOMs[crate no.],0),)=1,INDEX(Crate_BOMs[PO Sublot],MATCH(Crates_[[#This Row],[crate no.]],Crate_BOMs[crate no.],0),),"")</f>
        <v>2.05&amp;2.09</v>
      </c>
      <c r="AL31" s="21" t="str">
        <f>IFERROR(VLOOKUP(Crates_[[#This Row],[crate no.]],AN:AO,2,FALSE),"")</f>
        <v/>
      </c>
    </row>
    <row r="32" spans="1:38" x14ac:dyDescent="0.25">
      <c r="A32">
        <v>2</v>
      </c>
      <c r="B32">
        <v>300521918</v>
      </c>
      <c r="C32">
        <v>2394172</v>
      </c>
      <c r="D32">
        <v>2</v>
      </c>
      <c r="E32" t="s">
        <v>82</v>
      </c>
      <c r="F32" t="s">
        <v>120</v>
      </c>
      <c r="G32">
        <v>2696</v>
      </c>
      <c r="H32">
        <v>2496</v>
      </c>
      <c r="I32">
        <v>106</v>
      </c>
      <c r="J32">
        <v>98</v>
      </c>
      <c r="K32">
        <v>370</v>
      </c>
      <c r="L32">
        <v>1</v>
      </c>
      <c r="M32" t="s">
        <v>13</v>
      </c>
      <c r="N32" t="s">
        <v>14</v>
      </c>
      <c r="O32" s="2">
        <v>815.71036939999999</v>
      </c>
      <c r="P32" s="15">
        <v>45736</v>
      </c>
      <c r="Q32" s="15">
        <v>45757</v>
      </c>
      <c r="R32" s="15">
        <v>45764</v>
      </c>
      <c r="S32" t="s">
        <v>21</v>
      </c>
      <c r="T32">
        <v>5</v>
      </c>
      <c r="U32" s="2">
        <v>473.99386329999999</v>
      </c>
      <c r="V32" s="2">
        <v>6613.8678599999994</v>
      </c>
      <c r="W32" s="2">
        <v>9.5800528000000007</v>
      </c>
      <c r="X32" s="2">
        <v>1.1942257599999999</v>
      </c>
      <c r="Y32" s="2">
        <v>8.7926511999999999</v>
      </c>
      <c r="Z32" s="6">
        <f>Crate_BOMs[[#This Row],[glass weight (lb)]]+Crate_BOMs[[#This Row],[Crate Weight (lb)]]/COUNTIF(Crate_BOMs[crate no.],Crate_BOMs[[#This Row],[crate no.]])</f>
        <v>910.50914205999993</v>
      </c>
      <c r="AA32" s="6" t="str">
        <f>IFERROR(MID(Crate_BOMs[[#This Row],[no]],FIND("ECN",Crate_BOMs[[#This Row],[no]]),200),MID(Crate_BOMs[[#This Row],[no]],39,200))</f>
        <v>2.01 GLB01</v>
      </c>
      <c r="AB32" s="6" t="str">
        <f>SUBSTITUTE(IF(RIGHT(Crate_BOMs[[#This Row],[PO Sublot-GL]],6)="curved",RIGHT(Crate_BOMs[[#This Row],[PO Sublot-GL]],12),RIGHT(Crate_BOMs[[#This Row],[PO Sublot-GL]],5))," ","")</f>
        <v>GLB01</v>
      </c>
      <c r="AC32" s="6" t="str">
        <f>SUBSTITUTE(LEFT(Crate_BOMs[[#This Row],[PO Sublot-GL]],LEN(Crate_BOMs[[#This Row],[PO Sublot-GL]])-LEN(Crate_BOMs[[#This Row],[Glass Type]]))," ","")</f>
        <v>2.01</v>
      </c>
      <c r="AD32" s="6" t="str">
        <f>LEFT(Crate_BOMs[[#This Row],[no]],FIND(" ",Crate_BOMs[[#This Row],[no]],5)-1)</f>
        <v>PO 40535</v>
      </c>
      <c r="AE32" s="6" cm="1">
        <f t="array" ref="AE32">COUNTA(_xlfn.UNIQUE(_xlfn._xlws.FILTER(Crate_BOMs[PO],Crate_BOMs[crate no.]=Crate_BOMs[[#This Row],[crate no.]])))</f>
        <v>1</v>
      </c>
      <c r="AF32" s="10" t="str">
        <f>IF(Crate_BOMs[[#This Row],['# POs in Crate]]=1,"",IF(VLOOKUP(Crate_BOMs[[#This Row],[crate no.]],Crates_[[crate no.]:[New Sublot]],3,FALSE)="","",VLOOKUP(Crate_BOMs[[#This Row],[crate no.]],Crates_[[crate no.]:[New Sublot]],3,FALSE)))</f>
        <v/>
      </c>
      <c r="AG32" s="6" t="str">
        <f>IF(Crate_BOMs[[#This Row],['# POs in Crate]]=1,Crate_BOMs[[#This Row],[PO Sublot]],IF(Crate_BOMs[[#This Row],[UPDATED Sublot]]="","",Crate_BOMs[[#This Row],[UPDATED Sublot]]))</f>
        <v>2.01</v>
      </c>
      <c r="AI32">
        <v>8</v>
      </c>
      <c r="AJ32">
        <v>300521604</v>
      </c>
      <c r="AK32" s="23" t="str" cm="1">
        <f t="array" ref="AK32">IF(INDEX(Crate_BOMs['# POs in Crate],MATCH(Crates_[[#This Row],[crate no.]],Crate_BOMs[crate no.],0),)=1,INDEX(Crate_BOMs[PO Sublot],MATCH(Crates_[[#This Row],[crate no.]],Crate_BOMs[crate no.],0),),"")</f>
        <v>2.02</v>
      </c>
      <c r="AL32" s="21" t="str">
        <f>IFERROR(VLOOKUP(Crates_[[#This Row],[crate no.]],AN:AO,2,FALSE),"")</f>
        <v/>
      </c>
    </row>
    <row r="33" spans="1:38" x14ac:dyDescent="0.25">
      <c r="A33">
        <v>2</v>
      </c>
      <c r="B33">
        <v>300521918</v>
      </c>
      <c r="C33">
        <v>2394172</v>
      </c>
      <c r="D33">
        <v>2</v>
      </c>
      <c r="E33" t="s">
        <v>82</v>
      </c>
      <c r="F33" t="s">
        <v>120</v>
      </c>
      <c r="G33">
        <v>2696</v>
      </c>
      <c r="H33">
        <v>2496</v>
      </c>
      <c r="I33">
        <v>106</v>
      </c>
      <c r="J33">
        <v>98</v>
      </c>
      <c r="K33">
        <v>370</v>
      </c>
      <c r="L33">
        <v>1</v>
      </c>
      <c r="M33" t="s">
        <v>13</v>
      </c>
      <c r="N33" t="s">
        <v>14</v>
      </c>
      <c r="O33" s="2">
        <v>815.71036939999999</v>
      </c>
      <c r="P33" s="15">
        <v>45736</v>
      </c>
      <c r="Q33" s="15">
        <v>45757</v>
      </c>
      <c r="R33" s="15">
        <v>45764</v>
      </c>
      <c r="S33" t="s">
        <v>21</v>
      </c>
      <c r="T33">
        <v>5</v>
      </c>
      <c r="U33" s="2">
        <v>473.99386329999999</v>
      </c>
      <c r="V33" s="2">
        <v>6613.8678599999994</v>
      </c>
      <c r="W33" s="2">
        <v>9.5800528000000007</v>
      </c>
      <c r="X33" s="2">
        <v>1.1942257599999999</v>
      </c>
      <c r="Y33" s="2">
        <v>8.7926511999999999</v>
      </c>
      <c r="Z33" s="6">
        <f>Crate_BOMs[[#This Row],[glass weight (lb)]]+Crate_BOMs[[#This Row],[Crate Weight (lb)]]/COUNTIF(Crate_BOMs[crate no.],Crate_BOMs[[#This Row],[crate no.]])</f>
        <v>910.50914205999993</v>
      </c>
      <c r="AA33" s="6" t="str">
        <f>IFERROR(MID(Crate_BOMs[[#This Row],[no]],FIND("ECN",Crate_BOMs[[#This Row],[no]]),200),MID(Crate_BOMs[[#This Row],[no]],39,200))</f>
        <v>2.01 GLB01</v>
      </c>
      <c r="AB33" s="6" t="str">
        <f>SUBSTITUTE(IF(RIGHT(Crate_BOMs[[#This Row],[PO Sublot-GL]],6)="curved",RIGHT(Crate_BOMs[[#This Row],[PO Sublot-GL]],12),RIGHT(Crate_BOMs[[#This Row],[PO Sublot-GL]],5))," ","")</f>
        <v>GLB01</v>
      </c>
      <c r="AC33" s="6" t="str">
        <f>SUBSTITUTE(LEFT(Crate_BOMs[[#This Row],[PO Sublot-GL]],LEN(Crate_BOMs[[#This Row],[PO Sublot-GL]])-LEN(Crate_BOMs[[#This Row],[Glass Type]]))," ","")</f>
        <v>2.01</v>
      </c>
      <c r="AD33" s="6" t="str">
        <f>LEFT(Crate_BOMs[[#This Row],[no]],FIND(" ",Crate_BOMs[[#This Row],[no]],5)-1)</f>
        <v>PO 40535</v>
      </c>
      <c r="AE33" s="6" cm="1">
        <f t="array" ref="AE33">COUNTA(_xlfn.UNIQUE(_xlfn._xlws.FILTER(Crate_BOMs[PO],Crate_BOMs[crate no.]=Crate_BOMs[[#This Row],[crate no.]])))</f>
        <v>1</v>
      </c>
      <c r="AF33" s="10" t="str">
        <f>IF(Crate_BOMs[[#This Row],['# POs in Crate]]=1,"",IF(VLOOKUP(Crate_BOMs[[#This Row],[crate no.]],Crates_[[crate no.]:[New Sublot]],3,FALSE)="","",VLOOKUP(Crate_BOMs[[#This Row],[crate no.]],Crates_[[crate no.]:[New Sublot]],3,FALSE)))</f>
        <v/>
      </c>
      <c r="AG33" s="6" t="str">
        <f>IF(Crate_BOMs[[#This Row],['# POs in Crate]]=1,Crate_BOMs[[#This Row],[PO Sublot]],IF(Crate_BOMs[[#This Row],[UPDATED Sublot]]="","",Crate_BOMs[[#This Row],[UPDATED Sublot]]))</f>
        <v>2.01</v>
      </c>
      <c r="AI33">
        <v>6</v>
      </c>
      <c r="AJ33">
        <v>300521620</v>
      </c>
      <c r="AK33" s="23" t="str" cm="1">
        <f t="array" ref="AK33">IF(INDEX(Crate_BOMs['# POs in Crate],MATCH(Crates_[[#This Row],[crate no.]],Crate_BOMs[crate no.],0),)=1,INDEX(Crate_BOMs[PO Sublot],MATCH(Crates_[[#This Row],[crate no.]],Crate_BOMs[crate no.],0),),"")</f>
        <v>2.02</v>
      </c>
      <c r="AL33" s="21" t="str">
        <f>IFERROR(VLOOKUP(Crates_[[#This Row],[crate no.]],AN:AO,2,FALSE),"")</f>
        <v/>
      </c>
    </row>
    <row r="34" spans="1:38" x14ac:dyDescent="0.25">
      <c r="A34">
        <v>2</v>
      </c>
      <c r="B34">
        <v>300521918</v>
      </c>
      <c r="C34">
        <v>2394172</v>
      </c>
      <c r="D34">
        <v>2</v>
      </c>
      <c r="E34" t="s">
        <v>82</v>
      </c>
      <c r="F34" t="s">
        <v>120</v>
      </c>
      <c r="G34">
        <v>2696</v>
      </c>
      <c r="H34">
        <v>2496</v>
      </c>
      <c r="I34">
        <v>106</v>
      </c>
      <c r="J34">
        <v>98</v>
      </c>
      <c r="K34">
        <v>370</v>
      </c>
      <c r="L34">
        <v>1</v>
      </c>
      <c r="M34" t="s">
        <v>13</v>
      </c>
      <c r="N34" t="s">
        <v>14</v>
      </c>
      <c r="O34" s="2">
        <v>815.71036939999999</v>
      </c>
      <c r="P34" s="15">
        <v>45736</v>
      </c>
      <c r="Q34" s="15">
        <v>45757</v>
      </c>
      <c r="R34" s="15">
        <v>45764</v>
      </c>
      <c r="S34" t="s">
        <v>21</v>
      </c>
      <c r="T34">
        <v>5</v>
      </c>
      <c r="U34" s="2">
        <v>473.99386329999999</v>
      </c>
      <c r="V34" s="2">
        <v>6613.8678599999994</v>
      </c>
      <c r="W34" s="2">
        <v>9.5800528000000007</v>
      </c>
      <c r="X34" s="2">
        <v>1.1942257599999999</v>
      </c>
      <c r="Y34" s="2">
        <v>8.7926511999999999</v>
      </c>
      <c r="Z34" s="6">
        <f>Crate_BOMs[[#This Row],[glass weight (lb)]]+Crate_BOMs[[#This Row],[Crate Weight (lb)]]/COUNTIF(Crate_BOMs[crate no.],Crate_BOMs[[#This Row],[crate no.]])</f>
        <v>910.50914205999993</v>
      </c>
      <c r="AA34" s="6" t="str">
        <f>IFERROR(MID(Crate_BOMs[[#This Row],[no]],FIND("ECN",Crate_BOMs[[#This Row],[no]]),200),MID(Crate_BOMs[[#This Row],[no]],39,200))</f>
        <v>2.01 GLB01</v>
      </c>
      <c r="AB34" s="6" t="str">
        <f>SUBSTITUTE(IF(RIGHT(Crate_BOMs[[#This Row],[PO Sublot-GL]],6)="curved",RIGHT(Crate_BOMs[[#This Row],[PO Sublot-GL]],12),RIGHT(Crate_BOMs[[#This Row],[PO Sublot-GL]],5))," ","")</f>
        <v>GLB01</v>
      </c>
      <c r="AC34" s="6" t="str">
        <f>SUBSTITUTE(LEFT(Crate_BOMs[[#This Row],[PO Sublot-GL]],LEN(Crate_BOMs[[#This Row],[PO Sublot-GL]])-LEN(Crate_BOMs[[#This Row],[Glass Type]]))," ","")</f>
        <v>2.01</v>
      </c>
      <c r="AD34" s="6" t="str">
        <f>LEFT(Crate_BOMs[[#This Row],[no]],FIND(" ",Crate_BOMs[[#This Row],[no]],5)-1)</f>
        <v>PO 40535</v>
      </c>
      <c r="AE34" s="6" cm="1">
        <f t="array" ref="AE34">COUNTA(_xlfn.UNIQUE(_xlfn._xlws.FILTER(Crate_BOMs[PO],Crate_BOMs[crate no.]=Crate_BOMs[[#This Row],[crate no.]])))</f>
        <v>1</v>
      </c>
      <c r="AF34" s="10" t="str">
        <f>IF(Crate_BOMs[[#This Row],['# POs in Crate]]=1,"",IF(VLOOKUP(Crate_BOMs[[#This Row],[crate no.]],Crates_[[crate no.]:[New Sublot]],3,FALSE)="","",VLOOKUP(Crate_BOMs[[#This Row],[crate no.]],Crates_[[crate no.]:[New Sublot]],3,FALSE)))</f>
        <v/>
      </c>
      <c r="AG34" s="6" t="str">
        <f>IF(Crate_BOMs[[#This Row],['# POs in Crate]]=1,Crate_BOMs[[#This Row],[PO Sublot]],IF(Crate_BOMs[[#This Row],[UPDATED Sublot]]="","",Crate_BOMs[[#This Row],[UPDATED Sublot]]))</f>
        <v>2.01</v>
      </c>
      <c r="AI34">
        <v>5</v>
      </c>
      <c r="AJ34">
        <v>300521625</v>
      </c>
      <c r="AK34" s="23" t="str" cm="1">
        <f t="array" ref="AK34">IF(INDEX(Crate_BOMs['# POs in Crate],MATCH(Crates_[[#This Row],[crate no.]],Crate_BOMs[crate no.],0),)=1,INDEX(Crate_BOMs[PO Sublot],MATCH(Crates_[[#This Row],[crate no.]],Crate_BOMs[crate no.],0),),"")</f>
        <v/>
      </c>
      <c r="AL34" s="21" t="str">
        <f>IFERROR(VLOOKUP(Crates_[[#This Row],[crate no.]],AN:AO,2,FALSE),"")</f>
        <v>2.05&amp;2.09</v>
      </c>
    </row>
    <row r="35" spans="1:38" x14ac:dyDescent="0.25">
      <c r="A35">
        <v>2</v>
      </c>
      <c r="B35">
        <v>300522029</v>
      </c>
      <c r="C35">
        <v>2394173</v>
      </c>
      <c r="D35">
        <v>1</v>
      </c>
      <c r="E35" t="s">
        <v>85</v>
      </c>
      <c r="F35" t="s">
        <v>121</v>
      </c>
      <c r="G35">
        <v>3743</v>
      </c>
      <c r="H35">
        <v>2496</v>
      </c>
      <c r="I35">
        <v>147</v>
      </c>
      <c r="J35">
        <v>98</v>
      </c>
      <c r="K35">
        <v>514</v>
      </c>
      <c r="L35">
        <v>1</v>
      </c>
      <c r="M35" t="s">
        <v>80</v>
      </c>
      <c r="N35" t="s">
        <v>81</v>
      </c>
      <c r="O35" s="2">
        <v>1133.1760266799999</v>
      </c>
      <c r="P35" s="15">
        <v>45736</v>
      </c>
      <c r="Q35" s="15">
        <v>45757</v>
      </c>
      <c r="R35" s="15">
        <v>45764</v>
      </c>
      <c r="S35" t="s">
        <v>21</v>
      </c>
      <c r="T35">
        <v>4</v>
      </c>
      <c r="U35" s="2">
        <v>582.02037167999993</v>
      </c>
      <c r="V35" s="2">
        <v>6613.8678599999994</v>
      </c>
      <c r="W35" s="2">
        <v>12.992126400000002</v>
      </c>
      <c r="X35" s="2">
        <v>1.09580056</v>
      </c>
      <c r="Y35" s="2">
        <v>8.7926511999999999</v>
      </c>
      <c r="Z35" s="6">
        <f>Crate_BOMs[[#This Row],[glass weight (lb)]]+Crate_BOMs[[#This Row],[Crate Weight (lb)]]/COUNTIF(Crate_BOMs[crate no.],Crate_BOMs[[#This Row],[crate no.]])</f>
        <v>1278.6811195999999</v>
      </c>
      <c r="AA35" s="6" t="str">
        <f>IFERROR(MID(Crate_BOMs[[#This Row],[no]],FIND("ECN",Crate_BOMs[[#This Row],[no]]),200),MID(Crate_BOMs[[#This Row],[no]],39,200))</f>
        <v>2.01 GLT01</v>
      </c>
      <c r="AB35" s="6" t="str">
        <f>SUBSTITUTE(IF(RIGHT(Crate_BOMs[[#This Row],[PO Sublot-GL]],6)="curved",RIGHT(Crate_BOMs[[#This Row],[PO Sublot-GL]],12),RIGHT(Crate_BOMs[[#This Row],[PO Sublot-GL]],5))," ","")</f>
        <v>GLT01</v>
      </c>
      <c r="AC35" s="6" t="str">
        <f>SUBSTITUTE(LEFT(Crate_BOMs[[#This Row],[PO Sublot-GL]],LEN(Crate_BOMs[[#This Row],[PO Sublot-GL]])-LEN(Crate_BOMs[[#This Row],[Glass Type]]))," ","")</f>
        <v>2.01</v>
      </c>
      <c r="AD35" s="6" t="str">
        <f>LEFT(Crate_BOMs[[#This Row],[no]],FIND(" ",Crate_BOMs[[#This Row],[no]],5)-1)</f>
        <v>PO 40535</v>
      </c>
      <c r="AE35" s="6" cm="1">
        <f t="array" ref="AE35">COUNTA(_xlfn.UNIQUE(_xlfn._xlws.FILTER(Crate_BOMs[PO],Crate_BOMs[crate no.]=Crate_BOMs[[#This Row],[crate no.]])))</f>
        <v>1</v>
      </c>
      <c r="AF35" s="10" t="str">
        <f>IF(Crate_BOMs[[#This Row],['# POs in Crate]]=1,"",IF(VLOOKUP(Crate_BOMs[[#This Row],[crate no.]],Crates_[[crate no.]:[New Sublot]],3,FALSE)="","",VLOOKUP(Crate_BOMs[[#This Row],[crate no.]],Crates_[[crate no.]:[New Sublot]],3,FALSE)))</f>
        <v/>
      </c>
      <c r="AG35" s="6" t="str">
        <f>IF(Crate_BOMs[[#This Row],['# POs in Crate]]=1,Crate_BOMs[[#This Row],[PO Sublot]],IF(Crate_BOMs[[#This Row],[UPDATED Sublot]]="","",Crate_BOMs[[#This Row],[UPDATED Sublot]]))</f>
        <v>2.01</v>
      </c>
      <c r="AI35">
        <v>6</v>
      </c>
      <c r="AJ35">
        <v>300521697</v>
      </c>
      <c r="AK35" s="23" t="str" cm="1">
        <f t="array" ref="AK35">IF(INDEX(Crate_BOMs['# POs in Crate],MATCH(Crates_[[#This Row],[crate no.]],Crate_BOMs[crate no.],0),)=1,INDEX(Crate_BOMs[PO Sublot],MATCH(Crates_[[#This Row],[crate no.]],Crate_BOMs[crate no.],0),),"")</f>
        <v/>
      </c>
      <c r="AL35" s="21" t="str">
        <f>IFERROR(VLOOKUP(Crates_[[#This Row],[crate no.]],AN:AO,2,FALSE),"")</f>
        <v>2.03</v>
      </c>
    </row>
    <row r="36" spans="1:38" x14ac:dyDescent="0.25">
      <c r="A36">
        <v>2</v>
      </c>
      <c r="B36">
        <v>300522029</v>
      </c>
      <c r="C36">
        <v>2394173</v>
      </c>
      <c r="D36">
        <v>1</v>
      </c>
      <c r="E36" t="s">
        <v>85</v>
      </c>
      <c r="F36" t="s">
        <v>121</v>
      </c>
      <c r="G36">
        <v>3743</v>
      </c>
      <c r="H36">
        <v>2496</v>
      </c>
      <c r="I36">
        <v>147</v>
      </c>
      <c r="J36">
        <v>98</v>
      </c>
      <c r="K36">
        <v>514</v>
      </c>
      <c r="L36">
        <v>1</v>
      </c>
      <c r="M36" t="s">
        <v>80</v>
      </c>
      <c r="N36" t="s">
        <v>81</v>
      </c>
      <c r="O36" s="2">
        <v>1133.1760266799999</v>
      </c>
      <c r="P36" s="15">
        <v>45736</v>
      </c>
      <c r="Q36" s="15">
        <v>45757</v>
      </c>
      <c r="R36" s="15">
        <v>45764</v>
      </c>
      <c r="S36" t="s">
        <v>21</v>
      </c>
      <c r="T36">
        <v>4</v>
      </c>
      <c r="U36" s="2">
        <v>582.02037167999993</v>
      </c>
      <c r="V36" s="2">
        <v>6613.8678599999994</v>
      </c>
      <c r="W36" s="2">
        <v>12.992126400000002</v>
      </c>
      <c r="X36" s="2">
        <v>1.09580056</v>
      </c>
      <c r="Y36" s="2">
        <v>8.7926511999999999</v>
      </c>
      <c r="Z36" s="6">
        <f>Crate_BOMs[[#This Row],[glass weight (lb)]]+Crate_BOMs[[#This Row],[Crate Weight (lb)]]/COUNTIF(Crate_BOMs[crate no.],Crate_BOMs[[#This Row],[crate no.]])</f>
        <v>1278.6811195999999</v>
      </c>
      <c r="AA36" s="6" t="str">
        <f>IFERROR(MID(Crate_BOMs[[#This Row],[no]],FIND("ECN",Crate_BOMs[[#This Row],[no]]),200),MID(Crate_BOMs[[#This Row],[no]],39,200))</f>
        <v>2.01 GLT01</v>
      </c>
      <c r="AB36" s="6" t="str">
        <f>SUBSTITUTE(IF(RIGHT(Crate_BOMs[[#This Row],[PO Sublot-GL]],6)="curved",RIGHT(Crate_BOMs[[#This Row],[PO Sublot-GL]],12),RIGHT(Crate_BOMs[[#This Row],[PO Sublot-GL]],5))," ","")</f>
        <v>GLT01</v>
      </c>
      <c r="AC36" s="6" t="str">
        <f>SUBSTITUTE(LEFT(Crate_BOMs[[#This Row],[PO Sublot-GL]],LEN(Crate_BOMs[[#This Row],[PO Sublot-GL]])-LEN(Crate_BOMs[[#This Row],[Glass Type]]))," ","")</f>
        <v>2.01</v>
      </c>
      <c r="AD36" s="6" t="str">
        <f>LEFT(Crate_BOMs[[#This Row],[no]],FIND(" ",Crate_BOMs[[#This Row],[no]],5)-1)</f>
        <v>PO 40535</v>
      </c>
      <c r="AE36" s="6" cm="1">
        <f t="array" ref="AE36">COUNTA(_xlfn.UNIQUE(_xlfn._xlws.FILTER(Crate_BOMs[PO],Crate_BOMs[crate no.]=Crate_BOMs[[#This Row],[crate no.]])))</f>
        <v>1</v>
      </c>
      <c r="AF36" s="10" t="str">
        <f>IF(Crate_BOMs[[#This Row],['# POs in Crate]]=1,"",IF(VLOOKUP(Crate_BOMs[[#This Row],[crate no.]],Crates_[[crate no.]:[New Sublot]],3,FALSE)="","",VLOOKUP(Crate_BOMs[[#This Row],[crate no.]],Crates_[[crate no.]:[New Sublot]],3,FALSE)))</f>
        <v/>
      </c>
      <c r="AG36" s="6" t="str">
        <f>IF(Crate_BOMs[[#This Row],['# POs in Crate]]=1,Crate_BOMs[[#This Row],[PO Sublot]],IF(Crate_BOMs[[#This Row],[UPDATED Sublot]]="","",Crate_BOMs[[#This Row],[UPDATED Sublot]]))</f>
        <v>2.01</v>
      </c>
      <c r="AI36">
        <v>6</v>
      </c>
      <c r="AJ36">
        <v>300521718</v>
      </c>
      <c r="AK36" s="23" t="str" cm="1">
        <f t="array" ref="AK36">IF(INDEX(Crate_BOMs['# POs in Crate],MATCH(Crates_[[#This Row],[crate no.]],Crate_BOMs[crate no.],0),)=1,INDEX(Crate_BOMs[PO Sublot],MATCH(Crates_[[#This Row],[crate no.]],Crate_BOMs[crate no.],0),),"")</f>
        <v/>
      </c>
      <c r="AL36" s="21" t="str">
        <f>IFERROR(VLOOKUP(Crates_[[#This Row],[crate no.]],AN:AO,2,FALSE),"")</f>
        <v>2.02</v>
      </c>
    </row>
    <row r="37" spans="1:38" x14ac:dyDescent="0.25">
      <c r="A37">
        <v>2</v>
      </c>
      <c r="B37">
        <v>300522029</v>
      </c>
      <c r="C37">
        <v>2394174</v>
      </c>
      <c r="D37">
        <v>1</v>
      </c>
      <c r="E37" t="s">
        <v>78</v>
      </c>
      <c r="F37" t="s">
        <v>119</v>
      </c>
      <c r="G37">
        <v>3743</v>
      </c>
      <c r="H37">
        <v>2496</v>
      </c>
      <c r="I37">
        <v>147</v>
      </c>
      <c r="J37">
        <v>98</v>
      </c>
      <c r="K37">
        <v>514</v>
      </c>
      <c r="L37">
        <v>1</v>
      </c>
      <c r="M37" t="s">
        <v>80</v>
      </c>
      <c r="N37" t="s">
        <v>81</v>
      </c>
      <c r="O37" s="2">
        <v>1133.1760266799999</v>
      </c>
      <c r="P37" s="15">
        <v>45736</v>
      </c>
      <c r="Q37" s="15">
        <v>45757</v>
      </c>
      <c r="R37" s="15">
        <v>45764</v>
      </c>
      <c r="S37" t="s">
        <v>21</v>
      </c>
      <c r="T37">
        <v>4</v>
      </c>
      <c r="U37" s="2">
        <v>582.02037167999993</v>
      </c>
      <c r="V37" s="2">
        <v>6613.8678599999994</v>
      </c>
      <c r="W37" s="2">
        <v>12.992126400000002</v>
      </c>
      <c r="X37" s="2">
        <v>1.09580056</v>
      </c>
      <c r="Y37" s="2">
        <v>8.7926511999999999</v>
      </c>
      <c r="Z37" s="6">
        <f>Crate_BOMs[[#This Row],[glass weight (lb)]]+Crate_BOMs[[#This Row],[Crate Weight (lb)]]/COUNTIF(Crate_BOMs[crate no.],Crate_BOMs[[#This Row],[crate no.]])</f>
        <v>1278.6811195999999</v>
      </c>
      <c r="AA37" s="6" t="str">
        <f>IFERROR(MID(Crate_BOMs[[#This Row],[no]],FIND("ECN",Crate_BOMs[[#This Row],[no]]),200),MID(Crate_BOMs[[#This Row],[no]],39,200))</f>
        <v>2.01 GLZ01</v>
      </c>
      <c r="AB37" s="6" t="str">
        <f>SUBSTITUTE(IF(RIGHT(Crate_BOMs[[#This Row],[PO Sublot-GL]],6)="curved",RIGHT(Crate_BOMs[[#This Row],[PO Sublot-GL]],12),RIGHT(Crate_BOMs[[#This Row],[PO Sublot-GL]],5))," ","")</f>
        <v>GLZ01</v>
      </c>
      <c r="AC37" s="6" t="str">
        <f>SUBSTITUTE(LEFT(Crate_BOMs[[#This Row],[PO Sublot-GL]],LEN(Crate_BOMs[[#This Row],[PO Sublot-GL]])-LEN(Crate_BOMs[[#This Row],[Glass Type]]))," ","")</f>
        <v>2.01</v>
      </c>
      <c r="AD37" s="6" t="str">
        <f>LEFT(Crate_BOMs[[#This Row],[no]],FIND(" ",Crate_BOMs[[#This Row],[no]],5)-1)</f>
        <v>PO 40535</v>
      </c>
      <c r="AE37" s="6" cm="1">
        <f t="array" ref="AE37">COUNTA(_xlfn.UNIQUE(_xlfn._xlws.FILTER(Crate_BOMs[PO],Crate_BOMs[crate no.]=Crate_BOMs[[#This Row],[crate no.]])))</f>
        <v>1</v>
      </c>
      <c r="AF37" s="10" t="str">
        <f>IF(Crate_BOMs[[#This Row],['# POs in Crate]]=1,"",IF(VLOOKUP(Crate_BOMs[[#This Row],[crate no.]],Crates_[[crate no.]:[New Sublot]],3,FALSE)="","",VLOOKUP(Crate_BOMs[[#This Row],[crate no.]],Crates_[[crate no.]:[New Sublot]],3,FALSE)))</f>
        <v/>
      </c>
      <c r="AG37" s="6" t="str">
        <f>IF(Crate_BOMs[[#This Row],['# POs in Crate]]=1,Crate_BOMs[[#This Row],[PO Sublot]],IF(Crate_BOMs[[#This Row],[UPDATED Sublot]]="","",Crate_BOMs[[#This Row],[UPDATED Sublot]]))</f>
        <v>2.01</v>
      </c>
      <c r="AI37">
        <v>4</v>
      </c>
      <c r="AJ37">
        <v>300521719</v>
      </c>
      <c r="AK37" s="23" t="str" cm="1">
        <f t="array" ref="AK37">IF(INDEX(Crate_BOMs['# POs in Crate],MATCH(Crates_[[#This Row],[crate no.]],Crate_BOMs[crate no.],0),)=1,INDEX(Crate_BOMs[PO Sublot],MATCH(Crates_[[#This Row],[crate no.]],Crate_BOMs[crate no.],0),),"")</f>
        <v>2.05&amp;2.09</v>
      </c>
      <c r="AL37" s="21" t="str">
        <f>IFERROR(VLOOKUP(Crates_[[#This Row],[crate no.]],AN:AO,2,FALSE),"")</f>
        <v/>
      </c>
    </row>
    <row r="38" spans="1:38" x14ac:dyDescent="0.25">
      <c r="A38">
        <v>2</v>
      </c>
      <c r="B38">
        <v>300522029</v>
      </c>
      <c r="C38">
        <v>2394174</v>
      </c>
      <c r="D38">
        <v>1</v>
      </c>
      <c r="E38" t="s">
        <v>78</v>
      </c>
      <c r="F38" t="s">
        <v>119</v>
      </c>
      <c r="G38">
        <v>3743</v>
      </c>
      <c r="H38">
        <v>2496</v>
      </c>
      <c r="I38">
        <v>147</v>
      </c>
      <c r="J38">
        <v>98</v>
      </c>
      <c r="K38">
        <v>514</v>
      </c>
      <c r="L38">
        <v>1</v>
      </c>
      <c r="M38" t="s">
        <v>80</v>
      </c>
      <c r="N38" t="s">
        <v>81</v>
      </c>
      <c r="O38" s="2">
        <v>1133.1760266799999</v>
      </c>
      <c r="P38" s="15">
        <v>45736</v>
      </c>
      <c r="Q38" s="15">
        <v>45757</v>
      </c>
      <c r="R38" s="15">
        <v>45764</v>
      </c>
      <c r="S38" t="s">
        <v>21</v>
      </c>
      <c r="T38">
        <v>4</v>
      </c>
      <c r="U38" s="2">
        <v>582.02037167999993</v>
      </c>
      <c r="V38" s="2">
        <v>6613.8678599999994</v>
      </c>
      <c r="W38" s="2">
        <v>12.992126400000002</v>
      </c>
      <c r="X38" s="2">
        <v>1.09580056</v>
      </c>
      <c r="Y38" s="2">
        <v>8.7926511999999999</v>
      </c>
      <c r="Z38" s="6">
        <f>Crate_BOMs[[#This Row],[glass weight (lb)]]+Crate_BOMs[[#This Row],[Crate Weight (lb)]]/COUNTIF(Crate_BOMs[crate no.],Crate_BOMs[[#This Row],[crate no.]])</f>
        <v>1278.6811195999999</v>
      </c>
      <c r="AA38" s="6" t="str">
        <f>IFERROR(MID(Crate_BOMs[[#This Row],[no]],FIND("ECN",Crate_BOMs[[#This Row],[no]]),200),MID(Crate_BOMs[[#This Row],[no]],39,200))</f>
        <v>2.01 GLZ01</v>
      </c>
      <c r="AB38" s="6" t="str">
        <f>SUBSTITUTE(IF(RIGHT(Crate_BOMs[[#This Row],[PO Sublot-GL]],6)="curved",RIGHT(Crate_BOMs[[#This Row],[PO Sublot-GL]],12),RIGHT(Crate_BOMs[[#This Row],[PO Sublot-GL]],5))," ","")</f>
        <v>GLZ01</v>
      </c>
      <c r="AC38" s="6" t="str">
        <f>SUBSTITUTE(LEFT(Crate_BOMs[[#This Row],[PO Sublot-GL]],LEN(Crate_BOMs[[#This Row],[PO Sublot-GL]])-LEN(Crate_BOMs[[#This Row],[Glass Type]]))," ","")</f>
        <v>2.01</v>
      </c>
      <c r="AD38" s="6" t="str">
        <f>LEFT(Crate_BOMs[[#This Row],[no]],FIND(" ",Crate_BOMs[[#This Row],[no]],5)-1)</f>
        <v>PO 40535</v>
      </c>
      <c r="AE38" s="6" cm="1">
        <f t="array" ref="AE38">COUNTA(_xlfn.UNIQUE(_xlfn._xlws.FILTER(Crate_BOMs[PO],Crate_BOMs[crate no.]=Crate_BOMs[[#This Row],[crate no.]])))</f>
        <v>1</v>
      </c>
      <c r="AF38" s="10" t="str">
        <f>IF(Crate_BOMs[[#This Row],['# POs in Crate]]=1,"",IF(VLOOKUP(Crate_BOMs[[#This Row],[crate no.]],Crates_[[crate no.]:[New Sublot]],3,FALSE)="","",VLOOKUP(Crate_BOMs[[#This Row],[crate no.]],Crates_[[crate no.]:[New Sublot]],3,FALSE)))</f>
        <v/>
      </c>
      <c r="AG38" s="6" t="str">
        <f>IF(Crate_BOMs[[#This Row],['# POs in Crate]]=1,Crate_BOMs[[#This Row],[PO Sublot]],IF(Crate_BOMs[[#This Row],[UPDATED Sublot]]="","",Crate_BOMs[[#This Row],[UPDATED Sublot]]))</f>
        <v>2.01</v>
      </c>
      <c r="AI38">
        <v>11</v>
      </c>
      <c r="AJ38">
        <v>300521763</v>
      </c>
      <c r="AK38" s="23" t="str" cm="1">
        <f t="array" ref="AK38">IF(INDEX(Crate_BOMs['# POs in Crate],MATCH(Crates_[[#This Row],[crate no.]],Crate_BOMs[crate no.],0),)=1,INDEX(Crate_BOMs[PO Sublot],MATCH(Crates_[[#This Row],[crate no.]],Crate_BOMs[crate no.],0),),"")</f>
        <v>2.06</v>
      </c>
      <c r="AL38" s="21" t="str">
        <f>IFERROR(VLOOKUP(Crates_[[#This Row],[crate no.]],AN:AO,2,FALSE),"")</f>
        <v/>
      </c>
    </row>
    <row r="39" spans="1:38" x14ac:dyDescent="0.25">
      <c r="A39">
        <v>2</v>
      </c>
      <c r="B39">
        <v>300521821</v>
      </c>
      <c r="C39">
        <v>2394173</v>
      </c>
      <c r="D39">
        <v>1</v>
      </c>
      <c r="E39" t="s">
        <v>85</v>
      </c>
      <c r="F39" t="s">
        <v>121</v>
      </c>
      <c r="G39">
        <v>3743</v>
      </c>
      <c r="H39">
        <v>2496</v>
      </c>
      <c r="I39">
        <v>147</v>
      </c>
      <c r="J39">
        <v>98</v>
      </c>
      <c r="K39">
        <v>514</v>
      </c>
      <c r="L39">
        <v>1</v>
      </c>
      <c r="M39" t="s">
        <v>80</v>
      </c>
      <c r="N39" t="s">
        <v>81</v>
      </c>
      <c r="O39" s="2">
        <v>1133.1760266799999</v>
      </c>
      <c r="P39" s="15">
        <v>45736</v>
      </c>
      <c r="Q39" s="15">
        <v>45757</v>
      </c>
      <c r="R39" s="15">
        <v>45764</v>
      </c>
      <c r="S39" t="s">
        <v>21</v>
      </c>
      <c r="T39">
        <v>4</v>
      </c>
      <c r="U39" s="2">
        <v>582.02037167999993</v>
      </c>
      <c r="V39" s="2">
        <v>6613.8678599999994</v>
      </c>
      <c r="W39" s="2">
        <v>12.992126400000002</v>
      </c>
      <c r="X39" s="2">
        <v>1.09580056</v>
      </c>
      <c r="Y39" s="2">
        <v>8.7926511999999999</v>
      </c>
      <c r="Z39" s="6">
        <f>Crate_BOMs[[#This Row],[glass weight (lb)]]+Crate_BOMs[[#This Row],[Crate Weight (lb)]]/COUNTIF(Crate_BOMs[crate no.],Crate_BOMs[[#This Row],[crate no.]])</f>
        <v>1278.6811195999999</v>
      </c>
      <c r="AA39" s="6" t="str">
        <f>IFERROR(MID(Crate_BOMs[[#This Row],[no]],FIND("ECN",Crate_BOMs[[#This Row],[no]]),200),MID(Crate_BOMs[[#This Row],[no]],39,200))</f>
        <v>2.01 GLT01</v>
      </c>
      <c r="AB39" s="6" t="str">
        <f>SUBSTITUTE(IF(RIGHT(Crate_BOMs[[#This Row],[PO Sublot-GL]],6)="curved",RIGHT(Crate_BOMs[[#This Row],[PO Sublot-GL]],12),RIGHT(Crate_BOMs[[#This Row],[PO Sublot-GL]],5))," ","")</f>
        <v>GLT01</v>
      </c>
      <c r="AC39" s="6" t="str">
        <f>SUBSTITUTE(LEFT(Crate_BOMs[[#This Row],[PO Sublot-GL]],LEN(Crate_BOMs[[#This Row],[PO Sublot-GL]])-LEN(Crate_BOMs[[#This Row],[Glass Type]]))," ","")</f>
        <v>2.01</v>
      </c>
      <c r="AD39" s="6" t="str">
        <f>LEFT(Crate_BOMs[[#This Row],[no]],FIND(" ",Crate_BOMs[[#This Row],[no]],5)-1)</f>
        <v>PO 40535</v>
      </c>
      <c r="AE39" s="6" cm="1">
        <f t="array" ref="AE39">COUNTA(_xlfn.UNIQUE(_xlfn._xlws.FILTER(Crate_BOMs[PO],Crate_BOMs[crate no.]=Crate_BOMs[[#This Row],[crate no.]])))</f>
        <v>1</v>
      </c>
      <c r="AF39" s="10" t="str">
        <f>IF(Crate_BOMs[[#This Row],['# POs in Crate]]=1,"",IF(VLOOKUP(Crate_BOMs[[#This Row],[crate no.]],Crates_[[crate no.]:[New Sublot]],3,FALSE)="","",VLOOKUP(Crate_BOMs[[#This Row],[crate no.]],Crates_[[crate no.]:[New Sublot]],3,FALSE)))</f>
        <v/>
      </c>
      <c r="AG39" s="6" t="str">
        <f>IF(Crate_BOMs[[#This Row],['# POs in Crate]]=1,Crate_BOMs[[#This Row],[PO Sublot]],IF(Crate_BOMs[[#This Row],[UPDATED Sublot]]="","",Crate_BOMs[[#This Row],[UPDATED Sublot]]))</f>
        <v>2.01</v>
      </c>
      <c r="AI39">
        <v>3</v>
      </c>
      <c r="AJ39">
        <v>300521804</v>
      </c>
      <c r="AK39" s="23" t="str" cm="1">
        <f t="array" ref="AK39">IF(INDEX(Crate_BOMs['# POs in Crate],MATCH(Crates_[[#This Row],[crate no.]],Crate_BOMs[crate no.],0),)=1,INDEX(Crate_BOMs[PO Sublot],MATCH(Crates_[[#This Row],[crate no.]],Crate_BOMs[crate no.],0),),"")</f>
        <v>2.02</v>
      </c>
      <c r="AL39" s="21" t="str">
        <f>IFERROR(VLOOKUP(Crates_[[#This Row],[crate no.]],AN:AO,2,FALSE),"")</f>
        <v/>
      </c>
    </row>
    <row r="40" spans="1:38" x14ac:dyDescent="0.25">
      <c r="A40">
        <v>2</v>
      </c>
      <c r="B40">
        <v>300521821</v>
      </c>
      <c r="C40">
        <v>2394173</v>
      </c>
      <c r="D40">
        <v>1</v>
      </c>
      <c r="E40" t="s">
        <v>85</v>
      </c>
      <c r="F40" t="s">
        <v>121</v>
      </c>
      <c r="G40">
        <v>3743</v>
      </c>
      <c r="H40">
        <v>2496</v>
      </c>
      <c r="I40">
        <v>147</v>
      </c>
      <c r="J40">
        <v>98</v>
      </c>
      <c r="K40">
        <v>514</v>
      </c>
      <c r="L40">
        <v>1</v>
      </c>
      <c r="M40" t="s">
        <v>80</v>
      </c>
      <c r="N40" t="s">
        <v>81</v>
      </c>
      <c r="O40" s="2">
        <v>1133.1760266799999</v>
      </c>
      <c r="P40" s="15">
        <v>45736</v>
      </c>
      <c r="Q40" s="15">
        <v>45757</v>
      </c>
      <c r="R40" s="15">
        <v>45764</v>
      </c>
      <c r="S40" t="s">
        <v>21</v>
      </c>
      <c r="T40">
        <v>4</v>
      </c>
      <c r="U40" s="2">
        <v>582.02037167999993</v>
      </c>
      <c r="V40" s="2">
        <v>6613.8678599999994</v>
      </c>
      <c r="W40" s="2">
        <v>12.992126400000002</v>
      </c>
      <c r="X40" s="2">
        <v>1.09580056</v>
      </c>
      <c r="Y40" s="2">
        <v>8.7926511999999999</v>
      </c>
      <c r="Z40" s="6">
        <f>Crate_BOMs[[#This Row],[glass weight (lb)]]+Crate_BOMs[[#This Row],[Crate Weight (lb)]]/COUNTIF(Crate_BOMs[crate no.],Crate_BOMs[[#This Row],[crate no.]])</f>
        <v>1278.6811195999999</v>
      </c>
      <c r="AA40" s="6" t="str">
        <f>IFERROR(MID(Crate_BOMs[[#This Row],[no]],FIND("ECN",Crate_BOMs[[#This Row],[no]]),200),MID(Crate_BOMs[[#This Row],[no]],39,200))</f>
        <v>2.01 GLT01</v>
      </c>
      <c r="AB40" s="6" t="str">
        <f>SUBSTITUTE(IF(RIGHT(Crate_BOMs[[#This Row],[PO Sublot-GL]],6)="curved",RIGHT(Crate_BOMs[[#This Row],[PO Sublot-GL]],12),RIGHT(Crate_BOMs[[#This Row],[PO Sublot-GL]],5))," ","")</f>
        <v>GLT01</v>
      </c>
      <c r="AC40" s="6" t="str">
        <f>SUBSTITUTE(LEFT(Crate_BOMs[[#This Row],[PO Sublot-GL]],LEN(Crate_BOMs[[#This Row],[PO Sublot-GL]])-LEN(Crate_BOMs[[#This Row],[Glass Type]]))," ","")</f>
        <v>2.01</v>
      </c>
      <c r="AD40" s="6" t="str">
        <f>LEFT(Crate_BOMs[[#This Row],[no]],FIND(" ",Crate_BOMs[[#This Row],[no]],5)-1)</f>
        <v>PO 40535</v>
      </c>
      <c r="AE40" s="6" cm="1">
        <f t="array" ref="AE40">COUNTA(_xlfn.UNIQUE(_xlfn._xlws.FILTER(Crate_BOMs[PO],Crate_BOMs[crate no.]=Crate_BOMs[[#This Row],[crate no.]])))</f>
        <v>1</v>
      </c>
      <c r="AF40" s="10" t="str">
        <f>IF(Crate_BOMs[[#This Row],['# POs in Crate]]=1,"",IF(VLOOKUP(Crate_BOMs[[#This Row],[crate no.]],Crates_[[crate no.]:[New Sublot]],3,FALSE)="","",VLOOKUP(Crate_BOMs[[#This Row],[crate no.]],Crates_[[crate no.]:[New Sublot]],3,FALSE)))</f>
        <v/>
      </c>
      <c r="AG40" s="6" t="str">
        <f>IF(Crate_BOMs[[#This Row],['# POs in Crate]]=1,Crate_BOMs[[#This Row],[PO Sublot]],IF(Crate_BOMs[[#This Row],[UPDATED Sublot]]="","",Crate_BOMs[[#This Row],[UPDATED Sublot]]))</f>
        <v>2.01</v>
      </c>
      <c r="AI40">
        <v>11</v>
      </c>
      <c r="AJ40">
        <v>300521805</v>
      </c>
      <c r="AK40" s="23" t="str" cm="1">
        <f t="array" ref="AK40">IF(INDEX(Crate_BOMs['# POs in Crate],MATCH(Crates_[[#This Row],[crate no.]],Crate_BOMs[crate no.],0),)=1,INDEX(Crate_BOMs[PO Sublot],MATCH(Crates_[[#This Row],[crate no.]],Crate_BOMs[crate no.],0),),"")</f>
        <v>2.05&amp;2.09</v>
      </c>
      <c r="AL40" s="21" t="str">
        <f>IFERROR(VLOOKUP(Crates_[[#This Row],[crate no.]],AN:AO,2,FALSE),"")</f>
        <v/>
      </c>
    </row>
    <row r="41" spans="1:38" x14ac:dyDescent="0.25">
      <c r="A41">
        <v>2</v>
      </c>
      <c r="B41">
        <v>300521821</v>
      </c>
      <c r="C41">
        <v>2394173</v>
      </c>
      <c r="D41">
        <v>1</v>
      </c>
      <c r="E41" t="s">
        <v>85</v>
      </c>
      <c r="F41" t="s">
        <v>121</v>
      </c>
      <c r="G41">
        <v>3743</v>
      </c>
      <c r="H41">
        <v>2496</v>
      </c>
      <c r="I41">
        <v>147</v>
      </c>
      <c r="J41">
        <v>98</v>
      </c>
      <c r="K41">
        <v>514</v>
      </c>
      <c r="L41">
        <v>1</v>
      </c>
      <c r="M41" t="s">
        <v>80</v>
      </c>
      <c r="N41" t="s">
        <v>81</v>
      </c>
      <c r="O41" s="2">
        <v>1133.1760266799999</v>
      </c>
      <c r="P41" s="15">
        <v>45736</v>
      </c>
      <c r="Q41" s="15">
        <v>45757</v>
      </c>
      <c r="R41" s="15">
        <v>45764</v>
      </c>
      <c r="S41" t="s">
        <v>21</v>
      </c>
      <c r="T41">
        <v>4</v>
      </c>
      <c r="U41" s="2">
        <v>582.02037167999993</v>
      </c>
      <c r="V41" s="2">
        <v>6613.8678599999994</v>
      </c>
      <c r="W41" s="2">
        <v>12.992126400000002</v>
      </c>
      <c r="X41" s="2">
        <v>1.09580056</v>
      </c>
      <c r="Y41" s="2">
        <v>8.7926511999999999</v>
      </c>
      <c r="Z41" s="6">
        <f>Crate_BOMs[[#This Row],[glass weight (lb)]]+Crate_BOMs[[#This Row],[Crate Weight (lb)]]/COUNTIF(Crate_BOMs[crate no.],Crate_BOMs[[#This Row],[crate no.]])</f>
        <v>1278.6811195999999</v>
      </c>
      <c r="AA41" s="6" t="str">
        <f>IFERROR(MID(Crate_BOMs[[#This Row],[no]],FIND("ECN",Crate_BOMs[[#This Row],[no]]),200),MID(Crate_BOMs[[#This Row],[no]],39,200))</f>
        <v>2.01 GLT01</v>
      </c>
      <c r="AB41" s="6" t="str">
        <f>SUBSTITUTE(IF(RIGHT(Crate_BOMs[[#This Row],[PO Sublot-GL]],6)="curved",RIGHT(Crate_BOMs[[#This Row],[PO Sublot-GL]],12),RIGHT(Crate_BOMs[[#This Row],[PO Sublot-GL]],5))," ","")</f>
        <v>GLT01</v>
      </c>
      <c r="AC41" s="6" t="str">
        <f>SUBSTITUTE(LEFT(Crate_BOMs[[#This Row],[PO Sublot-GL]],LEN(Crate_BOMs[[#This Row],[PO Sublot-GL]])-LEN(Crate_BOMs[[#This Row],[Glass Type]]))," ","")</f>
        <v>2.01</v>
      </c>
      <c r="AD41" s="6" t="str">
        <f>LEFT(Crate_BOMs[[#This Row],[no]],FIND(" ",Crate_BOMs[[#This Row],[no]],5)-1)</f>
        <v>PO 40535</v>
      </c>
      <c r="AE41" s="6" cm="1">
        <f t="array" ref="AE41">COUNTA(_xlfn.UNIQUE(_xlfn._xlws.FILTER(Crate_BOMs[PO],Crate_BOMs[crate no.]=Crate_BOMs[[#This Row],[crate no.]])))</f>
        <v>1</v>
      </c>
      <c r="AF41" s="10" t="str">
        <f>IF(Crate_BOMs[[#This Row],['# POs in Crate]]=1,"",IF(VLOOKUP(Crate_BOMs[[#This Row],[crate no.]],Crates_[[crate no.]:[New Sublot]],3,FALSE)="","",VLOOKUP(Crate_BOMs[[#This Row],[crate no.]],Crates_[[crate no.]:[New Sublot]],3,FALSE)))</f>
        <v/>
      </c>
      <c r="AG41" s="6" t="str">
        <f>IF(Crate_BOMs[[#This Row],['# POs in Crate]]=1,Crate_BOMs[[#This Row],[PO Sublot]],IF(Crate_BOMs[[#This Row],[UPDATED Sublot]]="","",Crate_BOMs[[#This Row],[UPDATED Sublot]]))</f>
        <v>2.01</v>
      </c>
      <c r="AI41">
        <v>6</v>
      </c>
      <c r="AJ41">
        <v>300521808</v>
      </c>
      <c r="AK41" s="23" t="str" cm="1">
        <f t="array" ref="AK41">IF(INDEX(Crate_BOMs['# POs in Crate],MATCH(Crates_[[#This Row],[crate no.]],Crate_BOMs[crate no.],0),)=1,INDEX(Crate_BOMs[PO Sublot],MATCH(Crates_[[#This Row],[crate no.]],Crate_BOMs[crate no.],0),),"")</f>
        <v>2.02</v>
      </c>
      <c r="AL41" s="21" t="str">
        <f>IFERROR(VLOOKUP(Crates_[[#This Row],[crate no.]],AN:AO,2,FALSE),"")</f>
        <v/>
      </c>
    </row>
    <row r="42" spans="1:38" x14ac:dyDescent="0.25">
      <c r="A42">
        <v>2</v>
      </c>
      <c r="B42">
        <v>300521821</v>
      </c>
      <c r="C42">
        <v>2394173</v>
      </c>
      <c r="D42">
        <v>1</v>
      </c>
      <c r="E42" t="s">
        <v>85</v>
      </c>
      <c r="F42" t="s">
        <v>121</v>
      </c>
      <c r="G42">
        <v>3743</v>
      </c>
      <c r="H42">
        <v>2496</v>
      </c>
      <c r="I42">
        <v>147</v>
      </c>
      <c r="J42">
        <v>98</v>
      </c>
      <c r="K42">
        <v>514</v>
      </c>
      <c r="L42">
        <v>1</v>
      </c>
      <c r="M42" t="s">
        <v>80</v>
      </c>
      <c r="N42" t="s">
        <v>81</v>
      </c>
      <c r="O42" s="2">
        <v>1133.1760266799999</v>
      </c>
      <c r="P42" s="15">
        <v>45736</v>
      </c>
      <c r="Q42" s="15">
        <v>45757</v>
      </c>
      <c r="R42" s="15">
        <v>45764</v>
      </c>
      <c r="S42" t="s">
        <v>21</v>
      </c>
      <c r="T42">
        <v>4</v>
      </c>
      <c r="U42" s="2">
        <v>582.02037167999993</v>
      </c>
      <c r="V42" s="2">
        <v>6613.8678599999994</v>
      </c>
      <c r="W42" s="2">
        <v>12.992126400000002</v>
      </c>
      <c r="X42" s="2">
        <v>1.09580056</v>
      </c>
      <c r="Y42" s="2">
        <v>8.7926511999999999</v>
      </c>
      <c r="Z42" s="6">
        <f>Crate_BOMs[[#This Row],[glass weight (lb)]]+Crate_BOMs[[#This Row],[Crate Weight (lb)]]/COUNTIF(Crate_BOMs[crate no.],Crate_BOMs[[#This Row],[crate no.]])</f>
        <v>1278.6811195999999</v>
      </c>
      <c r="AA42" s="6" t="str">
        <f>IFERROR(MID(Crate_BOMs[[#This Row],[no]],FIND("ECN",Crate_BOMs[[#This Row],[no]]),200),MID(Crate_BOMs[[#This Row],[no]],39,200))</f>
        <v>2.01 GLT01</v>
      </c>
      <c r="AB42" s="6" t="str">
        <f>SUBSTITUTE(IF(RIGHT(Crate_BOMs[[#This Row],[PO Sublot-GL]],6)="curved",RIGHT(Crate_BOMs[[#This Row],[PO Sublot-GL]],12),RIGHT(Crate_BOMs[[#This Row],[PO Sublot-GL]],5))," ","")</f>
        <v>GLT01</v>
      </c>
      <c r="AC42" s="6" t="str">
        <f>SUBSTITUTE(LEFT(Crate_BOMs[[#This Row],[PO Sublot-GL]],LEN(Crate_BOMs[[#This Row],[PO Sublot-GL]])-LEN(Crate_BOMs[[#This Row],[Glass Type]]))," ","")</f>
        <v>2.01</v>
      </c>
      <c r="AD42" s="6" t="str">
        <f>LEFT(Crate_BOMs[[#This Row],[no]],FIND(" ",Crate_BOMs[[#This Row],[no]],5)-1)</f>
        <v>PO 40535</v>
      </c>
      <c r="AE42" s="6" cm="1">
        <f t="array" ref="AE42">COUNTA(_xlfn.UNIQUE(_xlfn._xlws.FILTER(Crate_BOMs[PO],Crate_BOMs[crate no.]=Crate_BOMs[[#This Row],[crate no.]])))</f>
        <v>1</v>
      </c>
      <c r="AF42" s="10" t="str">
        <f>IF(Crate_BOMs[[#This Row],['# POs in Crate]]=1,"",IF(VLOOKUP(Crate_BOMs[[#This Row],[crate no.]],Crates_[[crate no.]:[New Sublot]],3,FALSE)="","",VLOOKUP(Crate_BOMs[[#This Row],[crate no.]],Crates_[[crate no.]:[New Sublot]],3,FALSE)))</f>
        <v/>
      </c>
      <c r="AG42" s="6" t="str">
        <f>IF(Crate_BOMs[[#This Row],['# POs in Crate]]=1,Crate_BOMs[[#This Row],[PO Sublot]],IF(Crate_BOMs[[#This Row],[UPDATED Sublot]]="","",Crate_BOMs[[#This Row],[UPDATED Sublot]]))</f>
        <v>2.01</v>
      </c>
      <c r="AI42">
        <v>2</v>
      </c>
      <c r="AJ42">
        <v>300521821</v>
      </c>
      <c r="AK42" s="23" t="str" cm="1">
        <f t="array" ref="AK42">IF(INDEX(Crate_BOMs['# POs in Crate],MATCH(Crates_[[#This Row],[crate no.]],Crate_BOMs[crate no.],0),)=1,INDEX(Crate_BOMs[PO Sublot],MATCH(Crates_[[#This Row],[crate no.]],Crate_BOMs[crate no.],0),),"")</f>
        <v>2.01</v>
      </c>
      <c r="AL42" s="21" t="str">
        <f>IFERROR(VLOOKUP(Crates_[[#This Row],[crate no.]],AN:AO,2,FALSE),"")</f>
        <v/>
      </c>
    </row>
    <row r="43" spans="1:38" x14ac:dyDescent="0.25">
      <c r="A43">
        <v>3</v>
      </c>
      <c r="B43">
        <v>300520170</v>
      </c>
      <c r="C43">
        <v>2394169</v>
      </c>
      <c r="D43">
        <v>2</v>
      </c>
      <c r="E43" t="s">
        <v>49</v>
      </c>
      <c r="F43" t="s">
        <v>68</v>
      </c>
      <c r="G43">
        <v>2181</v>
      </c>
      <c r="H43">
        <v>2496</v>
      </c>
      <c r="I43">
        <v>86</v>
      </c>
      <c r="J43">
        <v>98</v>
      </c>
      <c r="K43">
        <v>299</v>
      </c>
      <c r="L43">
        <v>1</v>
      </c>
      <c r="M43" t="s">
        <v>51</v>
      </c>
      <c r="N43" t="s">
        <v>52</v>
      </c>
      <c r="O43" s="2">
        <v>659.18216337999991</v>
      </c>
      <c r="P43" s="15">
        <v>45747</v>
      </c>
      <c r="Q43" s="15">
        <v>45770</v>
      </c>
      <c r="R43" s="15">
        <v>45777</v>
      </c>
      <c r="S43" t="s">
        <v>21</v>
      </c>
      <c r="T43">
        <v>7</v>
      </c>
      <c r="U43" s="2">
        <v>471.78924067999998</v>
      </c>
      <c r="V43" s="2">
        <v>6613.8678599999994</v>
      </c>
      <c r="W43" s="2">
        <v>9.0551183999999996</v>
      </c>
      <c r="X43" s="2">
        <v>1.5091863999999999</v>
      </c>
      <c r="Y43" s="2">
        <v>7.7427824000000003</v>
      </c>
      <c r="Z43" s="6">
        <f>Crate_BOMs[[#This Row],[glass weight (lb)]]+Crate_BOMs[[#This Row],[Crate Weight (lb)]]/COUNTIF(Crate_BOMs[crate no.],Crate_BOMs[[#This Row],[crate no.]])</f>
        <v>726.58062633428563</v>
      </c>
      <c r="AA43" s="6" t="str">
        <f>IFERROR(MID(Crate_BOMs[[#This Row],[no]],FIND("ECN",Crate_BOMs[[#This Row],[no]]),200),MID(Crate_BOMs[[#This Row],[no]],39,200))</f>
        <v>2.01 GLA02</v>
      </c>
      <c r="AB43" s="6" t="str">
        <f>SUBSTITUTE(IF(RIGHT(Crate_BOMs[[#This Row],[PO Sublot-GL]],6)="curved",RIGHT(Crate_BOMs[[#This Row],[PO Sublot-GL]],12),RIGHT(Crate_BOMs[[#This Row],[PO Sublot-GL]],5))," ","")</f>
        <v>GLA02</v>
      </c>
      <c r="AC43" s="6" t="str">
        <f>SUBSTITUTE(LEFT(Crate_BOMs[[#This Row],[PO Sublot-GL]],LEN(Crate_BOMs[[#This Row],[PO Sublot-GL]])-LEN(Crate_BOMs[[#This Row],[Glass Type]]))," ","")</f>
        <v>2.01</v>
      </c>
      <c r="AD43" s="6" t="str">
        <f>LEFT(Crate_BOMs[[#This Row],[no]],FIND(" ",Crate_BOMs[[#This Row],[no]],5)-1)</f>
        <v>PO 40535</v>
      </c>
      <c r="AE43" s="6" cm="1">
        <f t="array" ref="AE43">COUNTA(_xlfn.UNIQUE(_xlfn._xlws.FILTER(Crate_BOMs[PO],Crate_BOMs[crate no.]=Crate_BOMs[[#This Row],[crate no.]])))</f>
        <v>1</v>
      </c>
      <c r="AF43" s="10" t="str">
        <f>IF(Crate_BOMs[[#This Row],['# POs in Crate]]=1,"",IF(VLOOKUP(Crate_BOMs[[#This Row],[crate no.]],Crates_[[crate no.]:[New Sublot]],3,FALSE)="","",VLOOKUP(Crate_BOMs[[#This Row],[crate no.]],Crates_[[crate no.]:[New Sublot]],3,FALSE)))</f>
        <v/>
      </c>
      <c r="AG43" s="6" t="str">
        <f>IF(Crate_BOMs[[#This Row],['# POs in Crate]]=1,Crate_BOMs[[#This Row],[PO Sublot]],IF(Crate_BOMs[[#This Row],[UPDATED Sublot]]="","",Crate_BOMs[[#This Row],[UPDATED Sublot]]))</f>
        <v>2.01</v>
      </c>
      <c r="AI43">
        <v>6</v>
      </c>
      <c r="AJ43">
        <v>300521852</v>
      </c>
      <c r="AK43" s="23" t="str" cm="1">
        <f t="array" ref="AK43">IF(INDEX(Crate_BOMs['# POs in Crate],MATCH(Crates_[[#This Row],[crate no.]],Crate_BOMs[crate no.],0),)=1,INDEX(Crate_BOMs[PO Sublot],MATCH(Crates_[[#This Row],[crate no.]],Crate_BOMs[crate no.],0),),"")</f>
        <v/>
      </c>
      <c r="AL43" s="21" t="str">
        <f>IFERROR(VLOOKUP(Crates_[[#This Row],[crate no.]],AN:AO,2,FALSE),"")</f>
        <v>2.03</v>
      </c>
    </row>
    <row r="44" spans="1:38" x14ac:dyDescent="0.25">
      <c r="A44">
        <v>3</v>
      </c>
      <c r="B44">
        <v>300520170</v>
      </c>
      <c r="C44">
        <v>2394169</v>
      </c>
      <c r="D44">
        <v>2</v>
      </c>
      <c r="E44" t="s">
        <v>49</v>
      </c>
      <c r="F44" t="s">
        <v>68</v>
      </c>
      <c r="G44">
        <v>2181</v>
      </c>
      <c r="H44">
        <v>2496</v>
      </c>
      <c r="I44">
        <v>86</v>
      </c>
      <c r="J44">
        <v>98</v>
      </c>
      <c r="K44">
        <v>299</v>
      </c>
      <c r="L44">
        <v>1</v>
      </c>
      <c r="M44" t="s">
        <v>51</v>
      </c>
      <c r="N44" t="s">
        <v>52</v>
      </c>
      <c r="O44" s="2">
        <v>659.18216337999991</v>
      </c>
      <c r="P44" s="15">
        <v>45747</v>
      </c>
      <c r="Q44" s="15">
        <v>45770</v>
      </c>
      <c r="R44" s="15">
        <v>45777</v>
      </c>
      <c r="S44" t="s">
        <v>21</v>
      </c>
      <c r="T44">
        <v>7</v>
      </c>
      <c r="U44" s="2">
        <v>471.78924067999998</v>
      </c>
      <c r="V44" s="2">
        <v>6613.8678599999994</v>
      </c>
      <c r="W44" s="2">
        <v>9.0551183999999996</v>
      </c>
      <c r="X44" s="2">
        <v>1.5091863999999999</v>
      </c>
      <c r="Y44" s="2">
        <v>7.7427824000000003</v>
      </c>
      <c r="Z44" s="6">
        <f>Crate_BOMs[[#This Row],[glass weight (lb)]]+Crate_BOMs[[#This Row],[Crate Weight (lb)]]/COUNTIF(Crate_BOMs[crate no.],Crate_BOMs[[#This Row],[crate no.]])</f>
        <v>726.58062633428563</v>
      </c>
      <c r="AA44" s="6" t="str">
        <f>IFERROR(MID(Crate_BOMs[[#This Row],[no]],FIND("ECN",Crate_BOMs[[#This Row],[no]]),200),MID(Crate_BOMs[[#This Row],[no]],39,200))</f>
        <v>2.01 GLA02</v>
      </c>
      <c r="AB44" s="6" t="str">
        <f>SUBSTITUTE(IF(RIGHT(Crate_BOMs[[#This Row],[PO Sublot-GL]],6)="curved",RIGHT(Crate_BOMs[[#This Row],[PO Sublot-GL]],12),RIGHT(Crate_BOMs[[#This Row],[PO Sublot-GL]],5))," ","")</f>
        <v>GLA02</v>
      </c>
      <c r="AC44" s="6" t="str">
        <f>SUBSTITUTE(LEFT(Crate_BOMs[[#This Row],[PO Sublot-GL]],LEN(Crate_BOMs[[#This Row],[PO Sublot-GL]])-LEN(Crate_BOMs[[#This Row],[Glass Type]]))," ","")</f>
        <v>2.01</v>
      </c>
      <c r="AD44" s="6" t="str">
        <f>LEFT(Crate_BOMs[[#This Row],[no]],FIND(" ",Crate_BOMs[[#This Row],[no]],5)-1)</f>
        <v>PO 40535</v>
      </c>
      <c r="AE44" s="6" cm="1">
        <f t="array" ref="AE44">COUNTA(_xlfn.UNIQUE(_xlfn._xlws.FILTER(Crate_BOMs[PO],Crate_BOMs[crate no.]=Crate_BOMs[[#This Row],[crate no.]])))</f>
        <v>1</v>
      </c>
      <c r="AF44" s="10" t="str">
        <f>IF(Crate_BOMs[[#This Row],['# POs in Crate]]=1,"",IF(VLOOKUP(Crate_BOMs[[#This Row],[crate no.]],Crates_[[crate no.]:[New Sublot]],3,FALSE)="","",VLOOKUP(Crate_BOMs[[#This Row],[crate no.]],Crates_[[crate no.]:[New Sublot]],3,FALSE)))</f>
        <v/>
      </c>
      <c r="AG44" s="6" t="str">
        <f>IF(Crate_BOMs[[#This Row],['# POs in Crate]]=1,Crate_BOMs[[#This Row],[PO Sublot]],IF(Crate_BOMs[[#This Row],[UPDATED Sublot]]="","",Crate_BOMs[[#This Row],[UPDATED Sublot]]))</f>
        <v>2.01</v>
      </c>
      <c r="AI44">
        <v>2</v>
      </c>
      <c r="AJ44">
        <v>300521906</v>
      </c>
      <c r="AK44" s="23" t="str" cm="1">
        <f t="array" ref="AK44">IF(INDEX(Crate_BOMs['# POs in Crate],MATCH(Crates_[[#This Row],[crate no.]],Crate_BOMs[crate no.],0),)=1,INDEX(Crate_BOMs[PO Sublot],MATCH(Crates_[[#This Row],[crate no.]],Crate_BOMs[crate no.],0),),"")</f>
        <v>2.01</v>
      </c>
      <c r="AL44" s="21" t="str">
        <f>IFERROR(VLOOKUP(Crates_[[#This Row],[crate no.]],AN:AO,2,FALSE),"")</f>
        <v/>
      </c>
    </row>
    <row r="45" spans="1:38" x14ac:dyDescent="0.25">
      <c r="A45">
        <v>3</v>
      </c>
      <c r="B45">
        <v>300520170</v>
      </c>
      <c r="C45">
        <v>2394169</v>
      </c>
      <c r="D45">
        <v>2</v>
      </c>
      <c r="E45" t="s">
        <v>49</v>
      </c>
      <c r="F45" t="s">
        <v>68</v>
      </c>
      <c r="G45">
        <v>2181</v>
      </c>
      <c r="H45">
        <v>2496</v>
      </c>
      <c r="I45">
        <v>86</v>
      </c>
      <c r="J45">
        <v>98</v>
      </c>
      <c r="K45">
        <v>299</v>
      </c>
      <c r="L45">
        <v>1</v>
      </c>
      <c r="M45" t="s">
        <v>51</v>
      </c>
      <c r="N45" t="s">
        <v>52</v>
      </c>
      <c r="O45" s="2">
        <v>659.18216337999991</v>
      </c>
      <c r="P45" s="15">
        <v>45747</v>
      </c>
      <c r="Q45" s="15">
        <v>45770</v>
      </c>
      <c r="R45" s="15">
        <v>45777</v>
      </c>
      <c r="S45" t="s">
        <v>21</v>
      </c>
      <c r="T45">
        <v>7</v>
      </c>
      <c r="U45" s="2">
        <v>471.78924067999998</v>
      </c>
      <c r="V45" s="2">
        <v>6613.8678599999994</v>
      </c>
      <c r="W45" s="2">
        <v>9.0551183999999996</v>
      </c>
      <c r="X45" s="2">
        <v>1.5091863999999999</v>
      </c>
      <c r="Y45" s="2">
        <v>7.7427824000000003</v>
      </c>
      <c r="Z45" s="6">
        <f>Crate_BOMs[[#This Row],[glass weight (lb)]]+Crate_BOMs[[#This Row],[Crate Weight (lb)]]/COUNTIF(Crate_BOMs[crate no.],Crate_BOMs[[#This Row],[crate no.]])</f>
        <v>726.58062633428563</v>
      </c>
      <c r="AA45" s="6" t="str">
        <f>IFERROR(MID(Crate_BOMs[[#This Row],[no]],FIND("ECN",Crate_BOMs[[#This Row],[no]]),200),MID(Crate_BOMs[[#This Row],[no]],39,200))</f>
        <v>2.01 GLA02</v>
      </c>
      <c r="AB45" s="6" t="str">
        <f>SUBSTITUTE(IF(RIGHT(Crate_BOMs[[#This Row],[PO Sublot-GL]],6)="curved",RIGHT(Crate_BOMs[[#This Row],[PO Sublot-GL]],12),RIGHT(Crate_BOMs[[#This Row],[PO Sublot-GL]],5))," ","")</f>
        <v>GLA02</v>
      </c>
      <c r="AC45" s="6" t="str">
        <f>SUBSTITUTE(LEFT(Crate_BOMs[[#This Row],[PO Sublot-GL]],LEN(Crate_BOMs[[#This Row],[PO Sublot-GL]])-LEN(Crate_BOMs[[#This Row],[Glass Type]]))," ","")</f>
        <v>2.01</v>
      </c>
      <c r="AD45" s="6" t="str">
        <f>LEFT(Crate_BOMs[[#This Row],[no]],FIND(" ",Crate_BOMs[[#This Row],[no]],5)-1)</f>
        <v>PO 40535</v>
      </c>
      <c r="AE45" s="6" cm="1">
        <f t="array" ref="AE45">COUNTA(_xlfn.UNIQUE(_xlfn._xlws.FILTER(Crate_BOMs[PO],Crate_BOMs[crate no.]=Crate_BOMs[[#This Row],[crate no.]])))</f>
        <v>1</v>
      </c>
      <c r="AF45" s="10" t="str">
        <f>IF(Crate_BOMs[[#This Row],['# POs in Crate]]=1,"",IF(VLOOKUP(Crate_BOMs[[#This Row],[crate no.]],Crates_[[crate no.]:[New Sublot]],3,FALSE)="","",VLOOKUP(Crate_BOMs[[#This Row],[crate no.]],Crates_[[crate no.]:[New Sublot]],3,FALSE)))</f>
        <v/>
      </c>
      <c r="AG45" s="6" t="str">
        <f>IF(Crate_BOMs[[#This Row],['# POs in Crate]]=1,Crate_BOMs[[#This Row],[PO Sublot]],IF(Crate_BOMs[[#This Row],[UPDATED Sublot]]="","",Crate_BOMs[[#This Row],[UPDATED Sublot]]))</f>
        <v>2.01</v>
      </c>
      <c r="AI45">
        <v>2</v>
      </c>
      <c r="AJ45">
        <v>300521917</v>
      </c>
      <c r="AK45" s="23" t="str" cm="1">
        <f t="array" ref="AK45">IF(INDEX(Crate_BOMs['# POs in Crate],MATCH(Crates_[[#This Row],[crate no.]],Crate_BOMs[crate no.],0),)=1,INDEX(Crate_BOMs[PO Sublot],MATCH(Crates_[[#This Row],[crate no.]],Crate_BOMs[crate no.],0),),"")</f>
        <v>2.01</v>
      </c>
      <c r="AL45" s="21" t="str">
        <f>IFERROR(VLOOKUP(Crates_[[#This Row],[crate no.]],AN:AO,2,FALSE),"")</f>
        <v/>
      </c>
    </row>
    <row r="46" spans="1:38" x14ac:dyDescent="0.25">
      <c r="A46">
        <v>3</v>
      </c>
      <c r="B46">
        <v>300520170</v>
      </c>
      <c r="C46">
        <v>2394169</v>
      </c>
      <c r="D46">
        <v>2</v>
      </c>
      <c r="E46" t="s">
        <v>49</v>
      </c>
      <c r="F46" t="s">
        <v>68</v>
      </c>
      <c r="G46">
        <v>2181</v>
      </c>
      <c r="H46">
        <v>2496</v>
      </c>
      <c r="I46">
        <v>86</v>
      </c>
      <c r="J46">
        <v>98</v>
      </c>
      <c r="K46">
        <v>299</v>
      </c>
      <c r="L46">
        <v>1</v>
      </c>
      <c r="M46" t="s">
        <v>51</v>
      </c>
      <c r="N46" t="s">
        <v>52</v>
      </c>
      <c r="O46" s="2">
        <v>659.18216337999991</v>
      </c>
      <c r="P46" s="15">
        <v>45747</v>
      </c>
      <c r="Q46" s="15">
        <v>45770</v>
      </c>
      <c r="R46" s="15">
        <v>45777</v>
      </c>
      <c r="S46" t="s">
        <v>21</v>
      </c>
      <c r="T46">
        <v>7</v>
      </c>
      <c r="U46" s="2">
        <v>471.78924067999998</v>
      </c>
      <c r="V46" s="2">
        <v>6613.8678599999994</v>
      </c>
      <c r="W46" s="2">
        <v>9.0551183999999996</v>
      </c>
      <c r="X46" s="2">
        <v>1.5091863999999999</v>
      </c>
      <c r="Y46" s="2">
        <v>7.7427824000000003</v>
      </c>
      <c r="Z46" s="6">
        <f>Crate_BOMs[[#This Row],[glass weight (lb)]]+Crate_BOMs[[#This Row],[Crate Weight (lb)]]/COUNTIF(Crate_BOMs[crate no.],Crate_BOMs[[#This Row],[crate no.]])</f>
        <v>726.58062633428563</v>
      </c>
      <c r="AA46" s="6" t="str">
        <f>IFERROR(MID(Crate_BOMs[[#This Row],[no]],FIND("ECN",Crate_BOMs[[#This Row],[no]]),200),MID(Crate_BOMs[[#This Row],[no]],39,200))</f>
        <v>2.01 GLA02</v>
      </c>
      <c r="AB46" s="6" t="str">
        <f>SUBSTITUTE(IF(RIGHT(Crate_BOMs[[#This Row],[PO Sublot-GL]],6)="curved",RIGHT(Crate_BOMs[[#This Row],[PO Sublot-GL]],12),RIGHT(Crate_BOMs[[#This Row],[PO Sublot-GL]],5))," ","")</f>
        <v>GLA02</v>
      </c>
      <c r="AC46" s="6" t="str">
        <f>SUBSTITUTE(LEFT(Crate_BOMs[[#This Row],[PO Sublot-GL]],LEN(Crate_BOMs[[#This Row],[PO Sublot-GL]])-LEN(Crate_BOMs[[#This Row],[Glass Type]]))," ","")</f>
        <v>2.01</v>
      </c>
      <c r="AD46" s="6" t="str">
        <f>LEFT(Crate_BOMs[[#This Row],[no]],FIND(" ",Crate_BOMs[[#This Row],[no]],5)-1)</f>
        <v>PO 40535</v>
      </c>
      <c r="AE46" s="6" cm="1">
        <f t="array" ref="AE46">COUNTA(_xlfn.UNIQUE(_xlfn._xlws.FILTER(Crate_BOMs[PO],Crate_BOMs[crate no.]=Crate_BOMs[[#This Row],[crate no.]])))</f>
        <v>1</v>
      </c>
      <c r="AF46" s="10" t="str">
        <f>IF(Crate_BOMs[[#This Row],['# POs in Crate]]=1,"",IF(VLOOKUP(Crate_BOMs[[#This Row],[crate no.]],Crates_[[crate no.]:[New Sublot]],3,FALSE)="","",VLOOKUP(Crate_BOMs[[#This Row],[crate no.]],Crates_[[crate no.]:[New Sublot]],3,FALSE)))</f>
        <v/>
      </c>
      <c r="AG46" s="6" t="str">
        <f>IF(Crate_BOMs[[#This Row],['# POs in Crate]]=1,Crate_BOMs[[#This Row],[PO Sublot]],IF(Crate_BOMs[[#This Row],[UPDATED Sublot]]="","",Crate_BOMs[[#This Row],[UPDATED Sublot]]))</f>
        <v>2.01</v>
      </c>
      <c r="AI46">
        <v>2</v>
      </c>
      <c r="AJ46">
        <v>300521918</v>
      </c>
      <c r="AK46" s="23" t="str" cm="1">
        <f t="array" ref="AK46">IF(INDEX(Crate_BOMs['# POs in Crate],MATCH(Crates_[[#This Row],[crate no.]],Crate_BOMs[crate no.],0),)=1,INDEX(Crate_BOMs[PO Sublot],MATCH(Crates_[[#This Row],[crate no.]],Crate_BOMs[crate no.],0),),"")</f>
        <v>2.01</v>
      </c>
      <c r="AL46" s="21" t="str">
        <f>IFERROR(VLOOKUP(Crates_[[#This Row],[crate no.]],AN:AO,2,FALSE),"")</f>
        <v/>
      </c>
    </row>
    <row r="47" spans="1:38" x14ac:dyDescent="0.25">
      <c r="A47">
        <v>3</v>
      </c>
      <c r="B47">
        <v>300520170</v>
      </c>
      <c r="C47">
        <v>2394169</v>
      </c>
      <c r="D47">
        <v>2</v>
      </c>
      <c r="E47" t="s">
        <v>49</v>
      </c>
      <c r="F47" t="s">
        <v>68</v>
      </c>
      <c r="G47">
        <v>2181</v>
      </c>
      <c r="H47">
        <v>2496</v>
      </c>
      <c r="I47">
        <v>86</v>
      </c>
      <c r="J47">
        <v>98</v>
      </c>
      <c r="K47">
        <v>299</v>
      </c>
      <c r="L47">
        <v>1</v>
      </c>
      <c r="M47" t="s">
        <v>51</v>
      </c>
      <c r="N47" t="s">
        <v>52</v>
      </c>
      <c r="O47" s="2">
        <v>659.18216337999991</v>
      </c>
      <c r="P47" s="15">
        <v>45747</v>
      </c>
      <c r="Q47" s="15">
        <v>45770</v>
      </c>
      <c r="R47" s="15">
        <v>45777</v>
      </c>
      <c r="S47" t="s">
        <v>21</v>
      </c>
      <c r="T47">
        <v>7</v>
      </c>
      <c r="U47" s="2">
        <v>471.78924067999998</v>
      </c>
      <c r="V47" s="2">
        <v>6613.8678599999994</v>
      </c>
      <c r="W47" s="2">
        <v>9.0551183999999996</v>
      </c>
      <c r="X47" s="2">
        <v>1.5091863999999999</v>
      </c>
      <c r="Y47" s="2">
        <v>7.7427824000000003</v>
      </c>
      <c r="Z47" s="6">
        <f>Crate_BOMs[[#This Row],[glass weight (lb)]]+Crate_BOMs[[#This Row],[Crate Weight (lb)]]/COUNTIF(Crate_BOMs[crate no.],Crate_BOMs[[#This Row],[crate no.]])</f>
        <v>726.58062633428563</v>
      </c>
      <c r="AA47" s="6" t="str">
        <f>IFERROR(MID(Crate_BOMs[[#This Row],[no]],FIND("ECN",Crate_BOMs[[#This Row],[no]]),200),MID(Crate_BOMs[[#This Row],[no]],39,200))</f>
        <v>2.01 GLA02</v>
      </c>
      <c r="AB47" s="6" t="str">
        <f>SUBSTITUTE(IF(RIGHT(Crate_BOMs[[#This Row],[PO Sublot-GL]],6)="curved",RIGHT(Crate_BOMs[[#This Row],[PO Sublot-GL]],12),RIGHT(Crate_BOMs[[#This Row],[PO Sublot-GL]],5))," ","")</f>
        <v>GLA02</v>
      </c>
      <c r="AC47" s="6" t="str">
        <f>SUBSTITUTE(LEFT(Crate_BOMs[[#This Row],[PO Sublot-GL]],LEN(Crate_BOMs[[#This Row],[PO Sublot-GL]])-LEN(Crate_BOMs[[#This Row],[Glass Type]]))," ","")</f>
        <v>2.01</v>
      </c>
      <c r="AD47" s="6" t="str">
        <f>LEFT(Crate_BOMs[[#This Row],[no]],FIND(" ",Crate_BOMs[[#This Row],[no]],5)-1)</f>
        <v>PO 40535</v>
      </c>
      <c r="AE47" s="6" cm="1">
        <f t="array" ref="AE47">COUNTA(_xlfn.UNIQUE(_xlfn._xlws.FILTER(Crate_BOMs[PO],Crate_BOMs[crate no.]=Crate_BOMs[[#This Row],[crate no.]])))</f>
        <v>1</v>
      </c>
      <c r="AF47" s="10" t="str">
        <f>IF(Crate_BOMs[[#This Row],['# POs in Crate]]=1,"",IF(VLOOKUP(Crate_BOMs[[#This Row],[crate no.]],Crates_[[crate no.]:[New Sublot]],3,FALSE)="","",VLOOKUP(Crate_BOMs[[#This Row],[crate no.]],Crates_[[crate no.]:[New Sublot]],3,FALSE)))</f>
        <v/>
      </c>
      <c r="AG47" s="6" t="str">
        <f>IF(Crate_BOMs[[#This Row],['# POs in Crate]]=1,Crate_BOMs[[#This Row],[PO Sublot]],IF(Crate_BOMs[[#This Row],[UPDATED Sublot]]="","",Crate_BOMs[[#This Row],[UPDATED Sublot]]))</f>
        <v>2.01</v>
      </c>
      <c r="AI47">
        <v>2</v>
      </c>
      <c r="AJ47">
        <v>300521921</v>
      </c>
      <c r="AK47" s="23" t="str" cm="1">
        <f t="array" ref="AK47">IF(INDEX(Crate_BOMs['# POs in Crate],MATCH(Crates_[[#This Row],[crate no.]],Crate_BOMs[crate no.],0),)=1,INDEX(Crate_BOMs[PO Sublot],MATCH(Crates_[[#This Row],[crate no.]],Crate_BOMs[crate no.],0),),"")</f>
        <v>2.01</v>
      </c>
      <c r="AL47" s="21" t="str">
        <f>IFERROR(VLOOKUP(Crates_[[#This Row],[crate no.]],AN:AO,2,FALSE),"")</f>
        <v/>
      </c>
    </row>
    <row r="48" spans="1:38" x14ac:dyDescent="0.25">
      <c r="A48">
        <v>3</v>
      </c>
      <c r="B48">
        <v>300520170</v>
      </c>
      <c r="C48">
        <v>2394169</v>
      </c>
      <c r="D48">
        <v>2</v>
      </c>
      <c r="E48" t="s">
        <v>49</v>
      </c>
      <c r="F48" t="s">
        <v>68</v>
      </c>
      <c r="G48">
        <v>2181</v>
      </c>
      <c r="H48">
        <v>2496</v>
      </c>
      <c r="I48">
        <v>86</v>
      </c>
      <c r="J48">
        <v>98</v>
      </c>
      <c r="K48">
        <v>299</v>
      </c>
      <c r="L48">
        <v>1</v>
      </c>
      <c r="M48" t="s">
        <v>51</v>
      </c>
      <c r="N48" t="s">
        <v>52</v>
      </c>
      <c r="O48" s="2">
        <v>659.18216337999991</v>
      </c>
      <c r="P48" s="15">
        <v>45747</v>
      </c>
      <c r="Q48" s="15">
        <v>45770</v>
      </c>
      <c r="R48" s="15">
        <v>45777</v>
      </c>
      <c r="S48" t="s">
        <v>21</v>
      </c>
      <c r="T48">
        <v>7</v>
      </c>
      <c r="U48" s="2">
        <v>471.78924067999998</v>
      </c>
      <c r="V48" s="2">
        <v>6613.8678599999994</v>
      </c>
      <c r="W48" s="2">
        <v>9.0551183999999996</v>
      </c>
      <c r="X48" s="2">
        <v>1.5091863999999999</v>
      </c>
      <c r="Y48" s="2">
        <v>7.7427824000000003</v>
      </c>
      <c r="Z48" s="6">
        <f>Crate_BOMs[[#This Row],[glass weight (lb)]]+Crate_BOMs[[#This Row],[Crate Weight (lb)]]/COUNTIF(Crate_BOMs[crate no.],Crate_BOMs[[#This Row],[crate no.]])</f>
        <v>726.58062633428563</v>
      </c>
      <c r="AA48" s="6" t="str">
        <f>IFERROR(MID(Crate_BOMs[[#This Row],[no]],FIND("ECN",Crate_BOMs[[#This Row],[no]]),200),MID(Crate_BOMs[[#This Row],[no]],39,200))</f>
        <v>2.01 GLA02</v>
      </c>
      <c r="AB48" s="6" t="str">
        <f>SUBSTITUTE(IF(RIGHT(Crate_BOMs[[#This Row],[PO Sublot-GL]],6)="curved",RIGHT(Crate_BOMs[[#This Row],[PO Sublot-GL]],12),RIGHT(Crate_BOMs[[#This Row],[PO Sublot-GL]],5))," ","")</f>
        <v>GLA02</v>
      </c>
      <c r="AC48" s="6" t="str">
        <f>SUBSTITUTE(LEFT(Crate_BOMs[[#This Row],[PO Sublot-GL]],LEN(Crate_BOMs[[#This Row],[PO Sublot-GL]])-LEN(Crate_BOMs[[#This Row],[Glass Type]]))," ","")</f>
        <v>2.01</v>
      </c>
      <c r="AD48" s="6" t="str">
        <f>LEFT(Crate_BOMs[[#This Row],[no]],FIND(" ",Crate_BOMs[[#This Row],[no]],5)-1)</f>
        <v>PO 40535</v>
      </c>
      <c r="AE48" s="6" cm="1">
        <f t="array" ref="AE48">COUNTA(_xlfn.UNIQUE(_xlfn._xlws.FILTER(Crate_BOMs[PO],Crate_BOMs[crate no.]=Crate_BOMs[[#This Row],[crate no.]])))</f>
        <v>1</v>
      </c>
      <c r="AF48" s="10" t="str">
        <f>IF(Crate_BOMs[[#This Row],['# POs in Crate]]=1,"",IF(VLOOKUP(Crate_BOMs[[#This Row],[crate no.]],Crates_[[crate no.]:[New Sublot]],3,FALSE)="","",VLOOKUP(Crate_BOMs[[#This Row],[crate no.]],Crates_[[crate no.]:[New Sublot]],3,FALSE)))</f>
        <v/>
      </c>
      <c r="AG48" s="6" t="str">
        <f>IF(Crate_BOMs[[#This Row],['# POs in Crate]]=1,Crate_BOMs[[#This Row],[PO Sublot]],IF(Crate_BOMs[[#This Row],[UPDATED Sublot]]="","",Crate_BOMs[[#This Row],[UPDATED Sublot]]))</f>
        <v>2.01</v>
      </c>
      <c r="AI48">
        <v>8</v>
      </c>
      <c r="AJ48">
        <v>300521960</v>
      </c>
      <c r="AK48" s="23" t="str" cm="1">
        <f t="array" ref="AK48">IF(INDEX(Crate_BOMs['# POs in Crate],MATCH(Crates_[[#This Row],[crate no.]],Crate_BOMs[crate no.],0),)=1,INDEX(Crate_BOMs[PO Sublot],MATCH(Crates_[[#This Row],[crate no.]],Crate_BOMs[crate no.],0),),"")</f>
        <v>2.03</v>
      </c>
      <c r="AL48" s="21" t="str">
        <f>IFERROR(VLOOKUP(Crates_[[#This Row],[crate no.]],AN:AO,2,FALSE),"")</f>
        <v/>
      </c>
    </row>
    <row r="49" spans="1:38" x14ac:dyDescent="0.25">
      <c r="A49">
        <v>3</v>
      </c>
      <c r="B49">
        <v>300520170</v>
      </c>
      <c r="C49">
        <v>2394169</v>
      </c>
      <c r="D49">
        <v>2</v>
      </c>
      <c r="E49" t="s">
        <v>49</v>
      </c>
      <c r="F49" t="s">
        <v>68</v>
      </c>
      <c r="G49">
        <v>2181</v>
      </c>
      <c r="H49">
        <v>2496</v>
      </c>
      <c r="I49">
        <v>86</v>
      </c>
      <c r="J49">
        <v>98</v>
      </c>
      <c r="K49">
        <v>299</v>
      </c>
      <c r="L49">
        <v>1</v>
      </c>
      <c r="M49" t="s">
        <v>51</v>
      </c>
      <c r="N49" t="s">
        <v>52</v>
      </c>
      <c r="O49" s="2">
        <v>659.18216337999991</v>
      </c>
      <c r="P49" s="15">
        <v>45747</v>
      </c>
      <c r="Q49" s="15">
        <v>45770</v>
      </c>
      <c r="R49" s="15">
        <v>45777</v>
      </c>
      <c r="S49" t="s">
        <v>21</v>
      </c>
      <c r="T49">
        <v>7</v>
      </c>
      <c r="U49" s="2">
        <v>471.78924067999998</v>
      </c>
      <c r="V49" s="2">
        <v>6613.8678599999994</v>
      </c>
      <c r="W49" s="2">
        <v>9.0551183999999996</v>
      </c>
      <c r="X49" s="2">
        <v>1.5091863999999999</v>
      </c>
      <c r="Y49" s="2">
        <v>7.7427824000000003</v>
      </c>
      <c r="Z49" s="6">
        <f>Crate_BOMs[[#This Row],[glass weight (lb)]]+Crate_BOMs[[#This Row],[Crate Weight (lb)]]/COUNTIF(Crate_BOMs[crate no.],Crate_BOMs[[#This Row],[crate no.]])</f>
        <v>726.58062633428563</v>
      </c>
      <c r="AA49" s="6" t="str">
        <f>IFERROR(MID(Crate_BOMs[[#This Row],[no]],FIND("ECN",Crate_BOMs[[#This Row],[no]]),200),MID(Crate_BOMs[[#This Row],[no]],39,200))</f>
        <v>2.01 GLA02</v>
      </c>
      <c r="AB49" s="6" t="str">
        <f>SUBSTITUTE(IF(RIGHT(Crate_BOMs[[#This Row],[PO Sublot-GL]],6)="curved",RIGHT(Crate_BOMs[[#This Row],[PO Sublot-GL]],12),RIGHT(Crate_BOMs[[#This Row],[PO Sublot-GL]],5))," ","")</f>
        <v>GLA02</v>
      </c>
      <c r="AC49" s="6" t="str">
        <f>SUBSTITUTE(LEFT(Crate_BOMs[[#This Row],[PO Sublot-GL]],LEN(Crate_BOMs[[#This Row],[PO Sublot-GL]])-LEN(Crate_BOMs[[#This Row],[Glass Type]]))," ","")</f>
        <v>2.01</v>
      </c>
      <c r="AD49" s="6" t="str">
        <f>LEFT(Crate_BOMs[[#This Row],[no]],FIND(" ",Crate_BOMs[[#This Row],[no]],5)-1)</f>
        <v>PO 40535</v>
      </c>
      <c r="AE49" s="6" cm="1">
        <f t="array" ref="AE49">COUNTA(_xlfn.UNIQUE(_xlfn._xlws.FILTER(Crate_BOMs[PO],Crate_BOMs[crate no.]=Crate_BOMs[[#This Row],[crate no.]])))</f>
        <v>1</v>
      </c>
      <c r="AF49" s="10" t="str">
        <f>IF(Crate_BOMs[[#This Row],['# POs in Crate]]=1,"",IF(VLOOKUP(Crate_BOMs[[#This Row],[crate no.]],Crates_[[crate no.]:[New Sublot]],3,FALSE)="","",VLOOKUP(Crate_BOMs[[#This Row],[crate no.]],Crates_[[crate no.]:[New Sublot]],3,FALSE)))</f>
        <v/>
      </c>
      <c r="AG49" s="6" t="str">
        <f>IF(Crate_BOMs[[#This Row],['# POs in Crate]]=1,Crate_BOMs[[#This Row],[PO Sublot]],IF(Crate_BOMs[[#This Row],[UPDATED Sublot]]="","",Crate_BOMs[[#This Row],[UPDATED Sublot]]))</f>
        <v>2.01</v>
      </c>
      <c r="AI49">
        <v>7</v>
      </c>
      <c r="AJ49">
        <v>300521971</v>
      </c>
      <c r="AK49" s="23" t="str" cm="1">
        <f t="array" ref="AK49">IF(INDEX(Crate_BOMs['# POs in Crate],MATCH(Crates_[[#This Row],[crate no.]],Crate_BOMs[crate no.],0),)=1,INDEX(Crate_BOMs[PO Sublot],MATCH(Crates_[[#This Row],[crate no.]],Crate_BOMs[crate no.],0),),"")</f>
        <v/>
      </c>
      <c r="AL49" s="21" t="str">
        <f>IFERROR(VLOOKUP(Crates_[[#This Row],[crate no.]],AN:AO,2,FALSE),"")</f>
        <v>2.03</v>
      </c>
    </row>
    <row r="50" spans="1:38" x14ac:dyDescent="0.25">
      <c r="A50">
        <v>3</v>
      </c>
      <c r="B50">
        <v>300521372</v>
      </c>
      <c r="C50">
        <v>2394169</v>
      </c>
      <c r="D50">
        <v>2</v>
      </c>
      <c r="E50" t="s">
        <v>49</v>
      </c>
      <c r="F50" t="s">
        <v>68</v>
      </c>
      <c r="G50">
        <v>2181</v>
      </c>
      <c r="H50">
        <v>2496</v>
      </c>
      <c r="I50">
        <v>86</v>
      </c>
      <c r="J50">
        <v>98</v>
      </c>
      <c r="K50">
        <v>299</v>
      </c>
      <c r="L50">
        <v>1</v>
      </c>
      <c r="M50" t="s">
        <v>51</v>
      </c>
      <c r="N50" t="s">
        <v>52</v>
      </c>
      <c r="O50" s="2">
        <v>659.18216337999991</v>
      </c>
      <c r="P50" s="15">
        <v>45747</v>
      </c>
      <c r="Q50" s="15">
        <v>45770</v>
      </c>
      <c r="R50" s="15">
        <v>45777</v>
      </c>
      <c r="S50" t="s">
        <v>21</v>
      </c>
      <c r="T50">
        <v>7</v>
      </c>
      <c r="U50" s="2">
        <v>471.78924067999998</v>
      </c>
      <c r="V50" s="2">
        <v>6613.8678599999994</v>
      </c>
      <c r="W50" s="2">
        <v>9.0551183999999996</v>
      </c>
      <c r="X50" s="2">
        <v>1.5091863999999999</v>
      </c>
      <c r="Y50" s="2">
        <v>7.7427824000000003</v>
      </c>
      <c r="Z50" s="6">
        <f>Crate_BOMs[[#This Row],[glass weight (lb)]]+Crate_BOMs[[#This Row],[Crate Weight (lb)]]/COUNTIF(Crate_BOMs[crate no.],Crate_BOMs[[#This Row],[crate no.]])</f>
        <v>726.58062633428563</v>
      </c>
      <c r="AA50" s="6" t="str">
        <f>IFERROR(MID(Crate_BOMs[[#This Row],[no]],FIND("ECN",Crate_BOMs[[#This Row],[no]]),200),MID(Crate_BOMs[[#This Row],[no]],39,200))</f>
        <v>2.01 GLA02</v>
      </c>
      <c r="AB50" s="6" t="str">
        <f>SUBSTITUTE(IF(RIGHT(Crate_BOMs[[#This Row],[PO Sublot-GL]],6)="curved",RIGHT(Crate_BOMs[[#This Row],[PO Sublot-GL]],12),RIGHT(Crate_BOMs[[#This Row],[PO Sublot-GL]],5))," ","")</f>
        <v>GLA02</v>
      </c>
      <c r="AC50" s="6" t="str">
        <f>SUBSTITUTE(LEFT(Crate_BOMs[[#This Row],[PO Sublot-GL]],LEN(Crate_BOMs[[#This Row],[PO Sublot-GL]])-LEN(Crate_BOMs[[#This Row],[Glass Type]]))," ","")</f>
        <v>2.01</v>
      </c>
      <c r="AD50" s="6" t="str">
        <f>LEFT(Crate_BOMs[[#This Row],[no]],FIND(" ",Crate_BOMs[[#This Row],[no]],5)-1)</f>
        <v>PO 40535</v>
      </c>
      <c r="AE50" s="6" cm="1">
        <f t="array" ref="AE50">COUNTA(_xlfn.UNIQUE(_xlfn._xlws.FILTER(Crate_BOMs[PO],Crate_BOMs[crate no.]=Crate_BOMs[[#This Row],[crate no.]])))</f>
        <v>1</v>
      </c>
      <c r="AF50" s="10" t="str">
        <f>IF(Crate_BOMs[[#This Row],['# POs in Crate]]=1,"",IF(VLOOKUP(Crate_BOMs[[#This Row],[crate no.]],Crates_[[crate no.]:[New Sublot]],3,FALSE)="","",VLOOKUP(Crate_BOMs[[#This Row],[crate no.]],Crates_[[crate no.]:[New Sublot]],3,FALSE)))</f>
        <v/>
      </c>
      <c r="AG50" s="6" t="str">
        <f>IF(Crate_BOMs[[#This Row],['# POs in Crate]]=1,Crate_BOMs[[#This Row],[PO Sublot]],IF(Crate_BOMs[[#This Row],[UPDATED Sublot]]="","",Crate_BOMs[[#This Row],[UPDATED Sublot]]))</f>
        <v>2.01</v>
      </c>
      <c r="AI50">
        <v>2</v>
      </c>
      <c r="AJ50">
        <v>300521995</v>
      </c>
      <c r="AK50" s="23" t="str" cm="1">
        <f t="array" ref="AK50">IF(INDEX(Crate_BOMs['# POs in Crate],MATCH(Crates_[[#This Row],[crate no.]],Crate_BOMs[crate no.],0),)=1,INDEX(Crate_BOMs[PO Sublot],MATCH(Crates_[[#This Row],[crate no.]],Crate_BOMs[crate no.],0),),"")</f>
        <v>2.01</v>
      </c>
      <c r="AL50" s="21" t="str">
        <f>IFERROR(VLOOKUP(Crates_[[#This Row],[crate no.]],AN:AO,2,FALSE),"")</f>
        <v/>
      </c>
    </row>
    <row r="51" spans="1:38" x14ac:dyDescent="0.25">
      <c r="A51">
        <v>3</v>
      </c>
      <c r="B51">
        <v>300521372</v>
      </c>
      <c r="C51">
        <v>2394169</v>
      </c>
      <c r="D51">
        <v>2</v>
      </c>
      <c r="E51" t="s">
        <v>49</v>
      </c>
      <c r="F51" t="s">
        <v>68</v>
      </c>
      <c r="G51">
        <v>2181</v>
      </c>
      <c r="H51">
        <v>2496</v>
      </c>
      <c r="I51">
        <v>86</v>
      </c>
      <c r="J51">
        <v>98</v>
      </c>
      <c r="K51">
        <v>299</v>
      </c>
      <c r="L51">
        <v>1</v>
      </c>
      <c r="M51" t="s">
        <v>51</v>
      </c>
      <c r="N51" t="s">
        <v>52</v>
      </c>
      <c r="O51" s="2">
        <v>659.18216337999991</v>
      </c>
      <c r="P51" s="15">
        <v>45747</v>
      </c>
      <c r="Q51" s="15">
        <v>45770</v>
      </c>
      <c r="R51" s="15">
        <v>45777</v>
      </c>
      <c r="S51" t="s">
        <v>21</v>
      </c>
      <c r="T51">
        <v>7</v>
      </c>
      <c r="U51" s="2">
        <v>471.78924067999998</v>
      </c>
      <c r="V51" s="2">
        <v>6613.8678599999994</v>
      </c>
      <c r="W51" s="2">
        <v>9.0551183999999996</v>
      </c>
      <c r="X51" s="2">
        <v>1.5091863999999999</v>
      </c>
      <c r="Y51" s="2">
        <v>7.7427824000000003</v>
      </c>
      <c r="Z51" s="6">
        <f>Crate_BOMs[[#This Row],[glass weight (lb)]]+Crate_BOMs[[#This Row],[Crate Weight (lb)]]/COUNTIF(Crate_BOMs[crate no.],Crate_BOMs[[#This Row],[crate no.]])</f>
        <v>726.58062633428563</v>
      </c>
      <c r="AA51" s="6" t="str">
        <f>IFERROR(MID(Crate_BOMs[[#This Row],[no]],FIND("ECN",Crate_BOMs[[#This Row],[no]]),200),MID(Crate_BOMs[[#This Row],[no]],39,200))</f>
        <v>2.01 GLA02</v>
      </c>
      <c r="AB51" s="6" t="str">
        <f>SUBSTITUTE(IF(RIGHT(Crate_BOMs[[#This Row],[PO Sublot-GL]],6)="curved",RIGHT(Crate_BOMs[[#This Row],[PO Sublot-GL]],12),RIGHT(Crate_BOMs[[#This Row],[PO Sublot-GL]],5))," ","")</f>
        <v>GLA02</v>
      </c>
      <c r="AC51" s="6" t="str">
        <f>SUBSTITUTE(LEFT(Crate_BOMs[[#This Row],[PO Sublot-GL]],LEN(Crate_BOMs[[#This Row],[PO Sublot-GL]])-LEN(Crate_BOMs[[#This Row],[Glass Type]]))," ","")</f>
        <v>2.01</v>
      </c>
      <c r="AD51" s="6" t="str">
        <f>LEFT(Crate_BOMs[[#This Row],[no]],FIND(" ",Crate_BOMs[[#This Row],[no]],5)-1)</f>
        <v>PO 40535</v>
      </c>
      <c r="AE51" s="6" cm="1">
        <f t="array" ref="AE51">COUNTA(_xlfn.UNIQUE(_xlfn._xlws.FILTER(Crate_BOMs[PO],Crate_BOMs[crate no.]=Crate_BOMs[[#This Row],[crate no.]])))</f>
        <v>1</v>
      </c>
      <c r="AF51" s="10" t="str">
        <f>IF(Crate_BOMs[[#This Row],['# POs in Crate]]=1,"",IF(VLOOKUP(Crate_BOMs[[#This Row],[crate no.]],Crates_[[crate no.]:[New Sublot]],3,FALSE)="","",VLOOKUP(Crate_BOMs[[#This Row],[crate no.]],Crates_[[crate no.]:[New Sublot]],3,FALSE)))</f>
        <v/>
      </c>
      <c r="AG51" s="6" t="str">
        <f>IF(Crate_BOMs[[#This Row],['# POs in Crate]]=1,Crate_BOMs[[#This Row],[PO Sublot]],IF(Crate_BOMs[[#This Row],[UPDATED Sublot]]="","",Crate_BOMs[[#This Row],[UPDATED Sublot]]))</f>
        <v>2.01</v>
      </c>
      <c r="AI51">
        <v>2</v>
      </c>
      <c r="AJ51">
        <v>300522029</v>
      </c>
      <c r="AK51" s="23" t="str" cm="1">
        <f t="array" ref="AK51">IF(INDEX(Crate_BOMs['# POs in Crate],MATCH(Crates_[[#This Row],[crate no.]],Crate_BOMs[crate no.],0),)=1,INDEX(Crate_BOMs[PO Sublot],MATCH(Crates_[[#This Row],[crate no.]],Crate_BOMs[crate no.],0),),"")</f>
        <v>2.01</v>
      </c>
      <c r="AL51" s="21" t="str">
        <f>IFERROR(VLOOKUP(Crates_[[#This Row],[crate no.]],AN:AO,2,FALSE),"")</f>
        <v/>
      </c>
    </row>
    <row r="52" spans="1:38" x14ac:dyDescent="0.25">
      <c r="A52">
        <v>3</v>
      </c>
      <c r="B52">
        <v>300521372</v>
      </c>
      <c r="C52">
        <v>2394169</v>
      </c>
      <c r="D52">
        <v>2</v>
      </c>
      <c r="E52" t="s">
        <v>49</v>
      </c>
      <c r="F52" t="s">
        <v>68</v>
      </c>
      <c r="G52">
        <v>2181</v>
      </c>
      <c r="H52">
        <v>2496</v>
      </c>
      <c r="I52">
        <v>86</v>
      </c>
      <c r="J52">
        <v>98</v>
      </c>
      <c r="K52">
        <v>299</v>
      </c>
      <c r="L52">
        <v>1</v>
      </c>
      <c r="M52" t="s">
        <v>51</v>
      </c>
      <c r="N52" t="s">
        <v>52</v>
      </c>
      <c r="O52" s="2">
        <v>659.18216337999991</v>
      </c>
      <c r="P52" s="15">
        <v>45747</v>
      </c>
      <c r="Q52" s="15">
        <v>45770</v>
      </c>
      <c r="R52" s="15">
        <v>45777</v>
      </c>
      <c r="S52" t="s">
        <v>21</v>
      </c>
      <c r="T52">
        <v>7</v>
      </c>
      <c r="U52" s="2">
        <v>471.78924067999998</v>
      </c>
      <c r="V52" s="2">
        <v>6613.8678599999994</v>
      </c>
      <c r="W52" s="2">
        <v>9.0551183999999996</v>
      </c>
      <c r="X52" s="2">
        <v>1.5091863999999999</v>
      </c>
      <c r="Y52" s="2">
        <v>7.7427824000000003</v>
      </c>
      <c r="Z52" s="6">
        <f>Crate_BOMs[[#This Row],[glass weight (lb)]]+Crate_BOMs[[#This Row],[Crate Weight (lb)]]/COUNTIF(Crate_BOMs[crate no.],Crate_BOMs[[#This Row],[crate no.]])</f>
        <v>726.58062633428563</v>
      </c>
      <c r="AA52" s="6" t="str">
        <f>IFERROR(MID(Crate_BOMs[[#This Row],[no]],FIND("ECN",Crate_BOMs[[#This Row],[no]]),200),MID(Crate_BOMs[[#This Row],[no]],39,200))</f>
        <v>2.01 GLA02</v>
      </c>
      <c r="AB52" s="6" t="str">
        <f>SUBSTITUTE(IF(RIGHT(Crate_BOMs[[#This Row],[PO Sublot-GL]],6)="curved",RIGHT(Crate_BOMs[[#This Row],[PO Sublot-GL]],12),RIGHT(Crate_BOMs[[#This Row],[PO Sublot-GL]],5))," ","")</f>
        <v>GLA02</v>
      </c>
      <c r="AC52" s="6" t="str">
        <f>SUBSTITUTE(LEFT(Crate_BOMs[[#This Row],[PO Sublot-GL]],LEN(Crate_BOMs[[#This Row],[PO Sublot-GL]])-LEN(Crate_BOMs[[#This Row],[Glass Type]]))," ","")</f>
        <v>2.01</v>
      </c>
      <c r="AD52" s="6" t="str">
        <f>LEFT(Crate_BOMs[[#This Row],[no]],FIND(" ",Crate_BOMs[[#This Row],[no]],5)-1)</f>
        <v>PO 40535</v>
      </c>
      <c r="AE52" s="6" cm="1">
        <f t="array" ref="AE52">COUNTA(_xlfn.UNIQUE(_xlfn._xlws.FILTER(Crate_BOMs[PO],Crate_BOMs[crate no.]=Crate_BOMs[[#This Row],[crate no.]])))</f>
        <v>1</v>
      </c>
      <c r="AF52" s="10" t="str">
        <f>IF(Crate_BOMs[[#This Row],['# POs in Crate]]=1,"",IF(VLOOKUP(Crate_BOMs[[#This Row],[crate no.]],Crates_[[crate no.]:[New Sublot]],3,FALSE)="","",VLOOKUP(Crate_BOMs[[#This Row],[crate no.]],Crates_[[crate no.]:[New Sublot]],3,FALSE)))</f>
        <v/>
      </c>
      <c r="AG52" s="6" t="str">
        <f>IF(Crate_BOMs[[#This Row],['# POs in Crate]]=1,Crate_BOMs[[#This Row],[PO Sublot]],IF(Crate_BOMs[[#This Row],[UPDATED Sublot]]="","",Crate_BOMs[[#This Row],[UPDATED Sublot]]))</f>
        <v>2.01</v>
      </c>
      <c r="AI52">
        <v>7</v>
      </c>
      <c r="AJ52">
        <v>300522034</v>
      </c>
      <c r="AK52" s="23" t="str" cm="1">
        <f t="array" ref="AK52">IF(INDEX(Crate_BOMs['# POs in Crate],MATCH(Crates_[[#This Row],[crate no.]],Crate_BOMs[crate no.],0),)=1,INDEX(Crate_BOMs[PO Sublot],MATCH(Crates_[[#This Row],[crate no.]],Crate_BOMs[crate no.],0),),"")</f>
        <v>2.05&amp;2.09</v>
      </c>
      <c r="AL52" s="21" t="str">
        <f>IFERROR(VLOOKUP(Crates_[[#This Row],[crate no.]],AN:AO,2,FALSE),"")</f>
        <v/>
      </c>
    </row>
    <row r="53" spans="1:38" x14ac:dyDescent="0.25">
      <c r="A53">
        <v>3</v>
      </c>
      <c r="B53">
        <v>300521372</v>
      </c>
      <c r="C53">
        <v>2394169</v>
      </c>
      <c r="D53">
        <v>2</v>
      </c>
      <c r="E53" t="s">
        <v>49</v>
      </c>
      <c r="F53" t="s">
        <v>68</v>
      </c>
      <c r="G53">
        <v>2181</v>
      </c>
      <c r="H53">
        <v>2496</v>
      </c>
      <c r="I53">
        <v>86</v>
      </c>
      <c r="J53">
        <v>98</v>
      </c>
      <c r="K53">
        <v>299</v>
      </c>
      <c r="L53">
        <v>1</v>
      </c>
      <c r="M53" t="s">
        <v>51</v>
      </c>
      <c r="N53" t="s">
        <v>52</v>
      </c>
      <c r="O53" s="2">
        <v>659.18216337999991</v>
      </c>
      <c r="P53" s="15">
        <v>45747</v>
      </c>
      <c r="Q53" s="15">
        <v>45770</v>
      </c>
      <c r="R53" s="15">
        <v>45777</v>
      </c>
      <c r="S53" t="s">
        <v>21</v>
      </c>
      <c r="T53">
        <v>7</v>
      </c>
      <c r="U53" s="2">
        <v>471.78924067999998</v>
      </c>
      <c r="V53" s="2">
        <v>6613.8678599999994</v>
      </c>
      <c r="W53" s="2">
        <v>9.0551183999999996</v>
      </c>
      <c r="X53" s="2">
        <v>1.5091863999999999</v>
      </c>
      <c r="Y53" s="2">
        <v>7.7427824000000003</v>
      </c>
      <c r="Z53" s="6">
        <f>Crate_BOMs[[#This Row],[glass weight (lb)]]+Crate_BOMs[[#This Row],[Crate Weight (lb)]]/COUNTIF(Crate_BOMs[crate no.],Crate_BOMs[[#This Row],[crate no.]])</f>
        <v>726.58062633428563</v>
      </c>
      <c r="AA53" s="6" t="str">
        <f>IFERROR(MID(Crate_BOMs[[#This Row],[no]],FIND("ECN",Crate_BOMs[[#This Row],[no]]),200),MID(Crate_BOMs[[#This Row],[no]],39,200))</f>
        <v>2.01 GLA02</v>
      </c>
      <c r="AB53" s="6" t="str">
        <f>SUBSTITUTE(IF(RIGHT(Crate_BOMs[[#This Row],[PO Sublot-GL]],6)="curved",RIGHT(Crate_BOMs[[#This Row],[PO Sublot-GL]],12),RIGHT(Crate_BOMs[[#This Row],[PO Sublot-GL]],5))," ","")</f>
        <v>GLA02</v>
      </c>
      <c r="AC53" s="6" t="str">
        <f>SUBSTITUTE(LEFT(Crate_BOMs[[#This Row],[PO Sublot-GL]],LEN(Crate_BOMs[[#This Row],[PO Sublot-GL]])-LEN(Crate_BOMs[[#This Row],[Glass Type]]))," ","")</f>
        <v>2.01</v>
      </c>
      <c r="AD53" s="6" t="str">
        <f>LEFT(Crate_BOMs[[#This Row],[no]],FIND(" ",Crate_BOMs[[#This Row],[no]],5)-1)</f>
        <v>PO 40535</v>
      </c>
      <c r="AE53" s="6" cm="1">
        <f t="array" ref="AE53">COUNTA(_xlfn.UNIQUE(_xlfn._xlws.FILTER(Crate_BOMs[PO],Crate_BOMs[crate no.]=Crate_BOMs[[#This Row],[crate no.]])))</f>
        <v>1</v>
      </c>
      <c r="AF53" s="10" t="str">
        <f>IF(Crate_BOMs[[#This Row],['# POs in Crate]]=1,"",IF(VLOOKUP(Crate_BOMs[[#This Row],[crate no.]],Crates_[[crate no.]:[New Sublot]],3,FALSE)="","",VLOOKUP(Crate_BOMs[[#This Row],[crate no.]],Crates_[[crate no.]:[New Sublot]],3,FALSE)))</f>
        <v/>
      </c>
      <c r="AG53" s="6" t="str">
        <f>IF(Crate_BOMs[[#This Row],['# POs in Crate]]=1,Crate_BOMs[[#This Row],[PO Sublot]],IF(Crate_BOMs[[#This Row],[UPDATED Sublot]]="","",Crate_BOMs[[#This Row],[UPDATED Sublot]]))</f>
        <v>2.01</v>
      </c>
      <c r="AI53">
        <v>5</v>
      </c>
      <c r="AJ53">
        <v>300522060</v>
      </c>
      <c r="AK53" s="23" t="str" cm="1">
        <f t="array" ref="AK53">IF(INDEX(Crate_BOMs['# POs in Crate],MATCH(Crates_[[#This Row],[crate no.]],Crate_BOMs[crate no.],0),)=1,INDEX(Crate_BOMs[PO Sublot],MATCH(Crates_[[#This Row],[crate no.]],Crate_BOMs[crate no.],0),),"")</f>
        <v>2.05&amp;2.09</v>
      </c>
      <c r="AL53" s="21" t="str">
        <f>IFERROR(VLOOKUP(Crates_[[#This Row],[crate no.]],AN:AO,2,FALSE),"")</f>
        <v/>
      </c>
    </row>
    <row r="54" spans="1:38" x14ac:dyDescent="0.25">
      <c r="A54">
        <v>3</v>
      </c>
      <c r="B54">
        <v>300521372</v>
      </c>
      <c r="C54">
        <v>2394169</v>
      </c>
      <c r="D54">
        <v>2</v>
      </c>
      <c r="E54" t="s">
        <v>49</v>
      </c>
      <c r="F54" t="s">
        <v>68</v>
      </c>
      <c r="G54">
        <v>2181</v>
      </c>
      <c r="H54">
        <v>2496</v>
      </c>
      <c r="I54">
        <v>86</v>
      </c>
      <c r="J54">
        <v>98</v>
      </c>
      <c r="K54">
        <v>299</v>
      </c>
      <c r="L54">
        <v>1</v>
      </c>
      <c r="M54" t="s">
        <v>51</v>
      </c>
      <c r="N54" t="s">
        <v>52</v>
      </c>
      <c r="O54" s="2">
        <v>659.18216337999991</v>
      </c>
      <c r="P54" s="15">
        <v>45747</v>
      </c>
      <c r="Q54" s="15">
        <v>45770</v>
      </c>
      <c r="R54" s="15">
        <v>45777</v>
      </c>
      <c r="S54" t="s">
        <v>21</v>
      </c>
      <c r="T54">
        <v>7</v>
      </c>
      <c r="U54" s="2">
        <v>471.78924067999998</v>
      </c>
      <c r="V54" s="2">
        <v>6613.8678599999994</v>
      </c>
      <c r="W54" s="2">
        <v>9.0551183999999996</v>
      </c>
      <c r="X54" s="2">
        <v>1.5091863999999999</v>
      </c>
      <c r="Y54" s="2">
        <v>7.7427824000000003</v>
      </c>
      <c r="Z54" s="6">
        <f>Crate_BOMs[[#This Row],[glass weight (lb)]]+Crate_BOMs[[#This Row],[Crate Weight (lb)]]/COUNTIF(Crate_BOMs[crate no.],Crate_BOMs[[#This Row],[crate no.]])</f>
        <v>726.58062633428563</v>
      </c>
      <c r="AA54" s="6" t="str">
        <f>IFERROR(MID(Crate_BOMs[[#This Row],[no]],FIND("ECN",Crate_BOMs[[#This Row],[no]]),200),MID(Crate_BOMs[[#This Row],[no]],39,200))</f>
        <v>2.01 GLA02</v>
      </c>
      <c r="AB54" s="6" t="str">
        <f>SUBSTITUTE(IF(RIGHT(Crate_BOMs[[#This Row],[PO Sublot-GL]],6)="curved",RIGHT(Crate_BOMs[[#This Row],[PO Sublot-GL]],12),RIGHT(Crate_BOMs[[#This Row],[PO Sublot-GL]],5))," ","")</f>
        <v>GLA02</v>
      </c>
      <c r="AC54" s="6" t="str">
        <f>SUBSTITUTE(LEFT(Crate_BOMs[[#This Row],[PO Sublot-GL]],LEN(Crate_BOMs[[#This Row],[PO Sublot-GL]])-LEN(Crate_BOMs[[#This Row],[Glass Type]]))," ","")</f>
        <v>2.01</v>
      </c>
      <c r="AD54" s="6" t="str">
        <f>LEFT(Crate_BOMs[[#This Row],[no]],FIND(" ",Crate_BOMs[[#This Row],[no]],5)-1)</f>
        <v>PO 40535</v>
      </c>
      <c r="AE54" s="6" cm="1">
        <f t="array" ref="AE54">COUNTA(_xlfn.UNIQUE(_xlfn._xlws.FILTER(Crate_BOMs[PO],Crate_BOMs[crate no.]=Crate_BOMs[[#This Row],[crate no.]])))</f>
        <v>1</v>
      </c>
      <c r="AF54" s="10" t="str">
        <f>IF(Crate_BOMs[[#This Row],['# POs in Crate]]=1,"",IF(VLOOKUP(Crate_BOMs[[#This Row],[crate no.]],Crates_[[crate no.]:[New Sublot]],3,FALSE)="","",VLOOKUP(Crate_BOMs[[#This Row],[crate no.]],Crates_[[crate no.]:[New Sublot]],3,FALSE)))</f>
        <v/>
      </c>
      <c r="AG54" s="6" t="str">
        <f>IF(Crate_BOMs[[#This Row],['# POs in Crate]]=1,Crate_BOMs[[#This Row],[PO Sublot]],IF(Crate_BOMs[[#This Row],[UPDATED Sublot]]="","",Crate_BOMs[[#This Row],[UPDATED Sublot]]))</f>
        <v>2.01</v>
      </c>
      <c r="AI54">
        <v>11</v>
      </c>
      <c r="AJ54">
        <v>300522071</v>
      </c>
      <c r="AK54" s="23" t="str" cm="1">
        <f t="array" ref="AK54">IF(INDEX(Crate_BOMs['# POs in Crate],MATCH(Crates_[[#This Row],[crate no.]],Crate_BOMs[crate no.],0),)=1,INDEX(Crate_BOMs[PO Sublot],MATCH(Crates_[[#This Row],[crate no.]],Crate_BOMs[crate no.],0),),"")</f>
        <v>2.06</v>
      </c>
      <c r="AL54" s="21" t="str">
        <f>IFERROR(VLOOKUP(Crates_[[#This Row],[crate no.]],AN:AO,2,FALSE),"")</f>
        <v/>
      </c>
    </row>
    <row r="55" spans="1:38" x14ac:dyDescent="0.25">
      <c r="A55">
        <v>3</v>
      </c>
      <c r="B55">
        <v>300521372</v>
      </c>
      <c r="C55">
        <v>2394169</v>
      </c>
      <c r="D55">
        <v>2</v>
      </c>
      <c r="E55" t="s">
        <v>49</v>
      </c>
      <c r="F55" t="s">
        <v>68</v>
      </c>
      <c r="G55">
        <v>2181</v>
      </c>
      <c r="H55">
        <v>2496</v>
      </c>
      <c r="I55">
        <v>86</v>
      </c>
      <c r="J55">
        <v>98</v>
      </c>
      <c r="K55">
        <v>299</v>
      </c>
      <c r="L55">
        <v>1</v>
      </c>
      <c r="M55" t="s">
        <v>51</v>
      </c>
      <c r="N55" t="s">
        <v>52</v>
      </c>
      <c r="O55" s="2">
        <v>659.18216337999991</v>
      </c>
      <c r="P55" s="15">
        <v>45747</v>
      </c>
      <c r="Q55" s="15">
        <v>45770</v>
      </c>
      <c r="R55" s="15">
        <v>45777</v>
      </c>
      <c r="S55" t="s">
        <v>21</v>
      </c>
      <c r="T55">
        <v>7</v>
      </c>
      <c r="U55" s="2">
        <v>471.78924067999998</v>
      </c>
      <c r="V55" s="2">
        <v>6613.8678599999994</v>
      </c>
      <c r="W55" s="2">
        <v>9.0551183999999996</v>
      </c>
      <c r="X55" s="2">
        <v>1.5091863999999999</v>
      </c>
      <c r="Y55" s="2">
        <v>7.7427824000000003</v>
      </c>
      <c r="Z55" s="6">
        <f>Crate_BOMs[[#This Row],[glass weight (lb)]]+Crate_BOMs[[#This Row],[Crate Weight (lb)]]/COUNTIF(Crate_BOMs[crate no.],Crate_BOMs[[#This Row],[crate no.]])</f>
        <v>726.58062633428563</v>
      </c>
      <c r="AA55" s="6" t="str">
        <f>IFERROR(MID(Crate_BOMs[[#This Row],[no]],FIND("ECN",Crate_BOMs[[#This Row],[no]]),200),MID(Crate_BOMs[[#This Row],[no]],39,200))</f>
        <v>2.01 GLA02</v>
      </c>
      <c r="AB55" s="6" t="str">
        <f>SUBSTITUTE(IF(RIGHT(Crate_BOMs[[#This Row],[PO Sublot-GL]],6)="curved",RIGHT(Crate_BOMs[[#This Row],[PO Sublot-GL]],12),RIGHT(Crate_BOMs[[#This Row],[PO Sublot-GL]],5))," ","")</f>
        <v>GLA02</v>
      </c>
      <c r="AC55" s="6" t="str">
        <f>SUBSTITUTE(LEFT(Crate_BOMs[[#This Row],[PO Sublot-GL]],LEN(Crate_BOMs[[#This Row],[PO Sublot-GL]])-LEN(Crate_BOMs[[#This Row],[Glass Type]]))," ","")</f>
        <v>2.01</v>
      </c>
      <c r="AD55" s="6" t="str">
        <f>LEFT(Crate_BOMs[[#This Row],[no]],FIND(" ",Crate_BOMs[[#This Row],[no]],5)-1)</f>
        <v>PO 40535</v>
      </c>
      <c r="AE55" s="6" cm="1">
        <f t="array" ref="AE55">COUNTA(_xlfn.UNIQUE(_xlfn._xlws.FILTER(Crate_BOMs[PO],Crate_BOMs[crate no.]=Crate_BOMs[[#This Row],[crate no.]])))</f>
        <v>1</v>
      </c>
      <c r="AF55" s="10" t="str">
        <f>IF(Crate_BOMs[[#This Row],['# POs in Crate]]=1,"",IF(VLOOKUP(Crate_BOMs[[#This Row],[crate no.]],Crates_[[crate no.]:[New Sublot]],3,FALSE)="","",VLOOKUP(Crate_BOMs[[#This Row],[crate no.]],Crates_[[crate no.]:[New Sublot]],3,FALSE)))</f>
        <v/>
      </c>
      <c r="AG55" s="6" t="str">
        <f>IF(Crate_BOMs[[#This Row],['# POs in Crate]]=1,Crate_BOMs[[#This Row],[PO Sublot]],IF(Crate_BOMs[[#This Row],[UPDATED Sublot]]="","",Crate_BOMs[[#This Row],[UPDATED Sublot]]))</f>
        <v>2.01</v>
      </c>
      <c r="AI55">
        <v>6</v>
      </c>
      <c r="AJ55">
        <v>300522149</v>
      </c>
      <c r="AK55" s="23" t="str" cm="1">
        <f t="array" ref="AK55">IF(INDEX(Crate_BOMs['# POs in Crate],MATCH(Crates_[[#This Row],[crate no.]],Crate_BOMs[crate no.],0),)=1,INDEX(Crate_BOMs[PO Sublot],MATCH(Crates_[[#This Row],[crate no.]],Crate_BOMs[crate no.],0),),"")</f>
        <v>2.02</v>
      </c>
      <c r="AL55" s="21" t="str">
        <f>IFERROR(VLOOKUP(Crates_[[#This Row],[crate no.]],AN:AO,2,FALSE),"")</f>
        <v/>
      </c>
    </row>
    <row r="56" spans="1:38" x14ac:dyDescent="0.25">
      <c r="A56">
        <v>3</v>
      </c>
      <c r="B56">
        <v>300521372</v>
      </c>
      <c r="C56">
        <v>2394169</v>
      </c>
      <c r="D56">
        <v>2</v>
      </c>
      <c r="E56" t="s">
        <v>49</v>
      </c>
      <c r="F56" t="s">
        <v>68</v>
      </c>
      <c r="G56">
        <v>2181</v>
      </c>
      <c r="H56">
        <v>2496</v>
      </c>
      <c r="I56">
        <v>86</v>
      </c>
      <c r="J56">
        <v>98</v>
      </c>
      <c r="K56">
        <v>299</v>
      </c>
      <c r="L56">
        <v>1</v>
      </c>
      <c r="M56" t="s">
        <v>51</v>
      </c>
      <c r="N56" t="s">
        <v>52</v>
      </c>
      <c r="O56" s="2">
        <v>659.18216337999991</v>
      </c>
      <c r="P56" s="15">
        <v>45747</v>
      </c>
      <c r="Q56" s="15">
        <v>45770</v>
      </c>
      <c r="R56" s="15">
        <v>45777</v>
      </c>
      <c r="S56" t="s">
        <v>21</v>
      </c>
      <c r="T56">
        <v>7</v>
      </c>
      <c r="U56" s="2">
        <v>471.78924067999998</v>
      </c>
      <c r="V56" s="2">
        <v>6613.8678599999994</v>
      </c>
      <c r="W56" s="2">
        <v>9.0551183999999996</v>
      </c>
      <c r="X56" s="2">
        <v>1.5091863999999999</v>
      </c>
      <c r="Y56" s="2">
        <v>7.7427824000000003</v>
      </c>
      <c r="Z56" s="6">
        <f>Crate_BOMs[[#This Row],[glass weight (lb)]]+Crate_BOMs[[#This Row],[Crate Weight (lb)]]/COUNTIF(Crate_BOMs[crate no.],Crate_BOMs[[#This Row],[crate no.]])</f>
        <v>726.58062633428563</v>
      </c>
      <c r="AA56" s="6" t="str">
        <f>IFERROR(MID(Crate_BOMs[[#This Row],[no]],FIND("ECN",Crate_BOMs[[#This Row],[no]]),200),MID(Crate_BOMs[[#This Row],[no]],39,200))</f>
        <v>2.01 GLA02</v>
      </c>
      <c r="AB56" s="6" t="str">
        <f>SUBSTITUTE(IF(RIGHT(Crate_BOMs[[#This Row],[PO Sublot-GL]],6)="curved",RIGHT(Crate_BOMs[[#This Row],[PO Sublot-GL]],12),RIGHT(Crate_BOMs[[#This Row],[PO Sublot-GL]],5))," ","")</f>
        <v>GLA02</v>
      </c>
      <c r="AC56" s="6" t="str">
        <f>SUBSTITUTE(LEFT(Crate_BOMs[[#This Row],[PO Sublot-GL]],LEN(Crate_BOMs[[#This Row],[PO Sublot-GL]])-LEN(Crate_BOMs[[#This Row],[Glass Type]]))," ","")</f>
        <v>2.01</v>
      </c>
      <c r="AD56" s="6" t="str">
        <f>LEFT(Crate_BOMs[[#This Row],[no]],FIND(" ",Crate_BOMs[[#This Row],[no]],5)-1)</f>
        <v>PO 40535</v>
      </c>
      <c r="AE56" s="6" cm="1">
        <f t="array" ref="AE56">COUNTA(_xlfn.UNIQUE(_xlfn._xlws.FILTER(Crate_BOMs[PO],Crate_BOMs[crate no.]=Crate_BOMs[[#This Row],[crate no.]])))</f>
        <v>1</v>
      </c>
      <c r="AF56" s="10" t="str">
        <f>IF(Crate_BOMs[[#This Row],['# POs in Crate]]=1,"",IF(VLOOKUP(Crate_BOMs[[#This Row],[crate no.]],Crates_[[crate no.]:[New Sublot]],3,FALSE)="","",VLOOKUP(Crate_BOMs[[#This Row],[crate no.]],Crates_[[crate no.]:[New Sublot]],3,FALSE)))</f>
        <v/>
      </c>
      <c r="AG56" s="6" t="str">
        <f>IF(Crate_BOMs[[#This Row],['# POs in Crate]]=1,Crate_BOMs[[#This Row],[PO Sublot]],IF(Crate_BOMs[[#This Row],[UPDATED Sublot]]="","",Crate_BOMs[[#This Row],[UPDATED Sublot]]))</f>
        <v>2.01</v>
      </c>
      <c r="AI56">
        <v>7</v>
      </c>
      <c r="AJ56">
        <v>300522174</v>
      </c>
      <c r="AK56" s="23" t="str" cm="1">
        <f t="array" ref="AK56">IF(INDEX(Crate_BOMs['# POs in Crate],MATCH(Crates_[[#This Row],[crate no.]],Crate_BOMs[crate no.],0),)=1,INDEX(Crate_BOMs[PO Sublot],MATCH(Crates_[[#This Row],[crate no.]],Crate_BOMs[crate no.],0),),"")</f>
        <v>2.02</v>
      </c>
      <c r="AL56" s="21" t="str">
        <f>IFERROR(VLOOKUP(Crates_[[#This Row],[crate no.]],AN:AO,2,FALSE),"")</f>
        <v/>
      </c>
    </row>
    <row r="57" spans="1:38" x14ac:dyDescent="0.25">
      <c r="A57">
        <v>3</v>
      </c>
      <c r="B57">
        <v>300522568</v>
      </c>
      <c r="C57">
        <v>2394176</v>
      </c>
      <c r="D57">
        <v>1</v>
      </c>
      <c r="E57" t="s">
        <v>53</v>
      </c>
      <c r="F57" t="s">
        <v>69</v>
      </c>
      <c r="G57">
        <v>2892</v>
      </c>
      <c r="H57">
        <v>2496</v>
      </c>
      <c r="I57">
        <v>114</v>
      </c>
      <c r="J57">
        <v>98</v>
      </c>
      <c r="K57">
        <v>397</v>
      </c>
      <c r="L57">
        <v>1</v>
      </c>
      <c r="M57" t="s">
        <v>55</v>
      </c>
      <c r="N57" t="s">
        <v>56</v>
      </c>
      <c r="O57" s="2">
        <v>875.2351801399999</v>
      </c>
      <c r="P57" s="15">
        <v>45747</v>
      </c>
      <c r="Q57" s="15">
        <v>45770</v>
      </c>
      <c r="R57" s="15">
        <v>45777</v>
      </c>
      <c r="S57" t="s">
        <v>21</v>
      </c>
      <c r="T57">
        <v>5</v>
      </c>
      <c r="U57" s="2">
        <v>500.44933473999998</v>
      </c>
      <c r="V57" s="2">
        <v>6613.8678599999994</v>
      </c>
      <c r="W57" s="2">
        <v>10.367454400000002</v>
      </c>
      <c r="X57" s="2">
        <v>1.2139108000000001</v>
      </c>
      <c r="Y57" s="2">
        <v>8.7926511999999999</v>
      </c>
      <c r="Z57" s="6">
        <f>Crate_BOMs[[#This Row],[glass weight (lb)]]+Crate_BOMs[[#This Row],[Crate Weight (lb)]]/COUNTIF(Crate_BOMs[crate no.],Crate_BOMs[[#This Row],[crate no.]])</f>
        <v>975.32504708799991</v>
      </c>
      <c r="AA57" s="6" t="str">
        <f>IFERROR(MID(Crate_BOMs[[#This Row],[no]],FIND("ECN",Crate_BOMs[[#This Row],[no]]),200),MID(Crate_BOMs[[#This Row],[no]],39,200))</f>
        <v>2.02 GLB01</v>
      </c>
      <c r="AB57" s="6" t="str">
        <f>SUBSTITUTE(IF(RIGHT(Crate_BOMs[[#This Row],[PO Sublot-GL]],6)="curved",RIGHT(Crate_BOMs[[#This Row],[PO Sublot-GL]],12),RIGHT(Crate_BOMs[[#This Row],[PO Sublot-GL]],5))," ","")</f>
        <v>GLB01</v>
      </c>
      <c r="AC57" s="6" t="str">
        <f>SUBSTITUTE(LEFT(Crate_BOMs[[#This Row],[PO Sublot-GL]],LEN(Crate_BOMs[[#This Row],[PO Sublot-GL]])-LEN(Crate_BOMs[[#This Row],[Glass Type]]))," ","")</f>
        <v>2.02</v>
      </c>
      <c r="AD57" s="6" t="str">
        <f>LEFT(Crate_BOMs[[#This Row],[no]],FIND(" ",Crate_BOMs[[#This Row],[no]],5)-1)</f>
        <v>PO 40538</v>
      </c>
      <c r="AE57" s="6" cm="1">
        <f t="array" ref="AE57">COUNTA(_xlfn.UNIQUE(_xlfn._xlws.FILTER(Crate_BOMs[PO],Crate_BOMs[crate no.]=Crate_BOMs[[#This Row],[crate no.]])))</f>
        <v>1</v>
      </c>
      <c r="AF57" s="10" t="str">
        <f>IF(Crate_BOMs[[#This Row],['# POs in Crate]]=1,"",IF(VLOOKUP(Crate_BOMs[[#This Row],[crate no.]],Crates_[[crate no.]:[New Sublot]],3,FALSE)="","",VLOOKUP(Crate_BOMs[[#This Row],[crate no.]],Crates_[[crate no.]:[New Sublot]],3,FALSE)))</f>
        <v/>
      </c>
      <c r="AG57" s="6" t="str">
        <f>IF(Crate_BOMs[[#This Row],['# POs in Crate]]=1,Crate_BOMs[[#This Row],[PO Sublot]],IF(Crate_BOMs[[#This Row],[UPDATED Sublot]]="","",Crate_BOMs[[#This Row],[UPDATED Sublot]]))</f>
        <v>2.02</v>
      </c>
      <c r="AI57">
        <v>11</v>
      </c>
      <c r="AJ57">
        <v>300522181</v>
      </c>
      <c r="AK57" s="23" t="str" cm="1">
        <f t="array" ref="AK57">IF(INDEX(Crate_BOMs['# POs in Crate],MATCH(Crates_[[#This Row],[crate no.]],Crate_BOMs[crate no.],0),)=1,INDEX(Crate_BOMs[PO Sublot],MATCH(Crates_[[#This Row],[crate no.]],Crate_BOMs[crate no.],0),),"")</f>
        <v>2.06</v>
      </c>
      <c r="AL57" s="21" t="str">
        <f>IFERROR(VLOOKUP(Crates_[[#This Row],[crate no.]],AN:AO,2,FALSE),"")</f>
        <v/>
      </c>
    </row>
    <row r="58" spans="1:38" x14ac:dyDescent="0.25">
      <c r="A58">
        <v>3</v>
      </c>
      <c r="B58">
        <v>300522568</v>
      </c>
      <c r="C58">
        <v>2394176</v>
      </c>
      <c r="D58">
        <v>1</v>
      </c>
      <c r="E58" t="s">
        <v>53</v>
      </c>
      <c r="F58" t="s">
        <v>69</v>
      </c>
      <c r="G58">
        <v>2892</v>
      </c>
      <c r="H58">
        <v>2496</v>
      </c>
      <c r="I58">
        <v>114</v>
      </c>
      <c r="J58">
        <v>98</v>
      </c>
      <c r="K58">
        <v>397</v>
      </c>
      <c r="L58">
        <v>1</v>
      </c>
      <c r="M58" t="s">
        <v>55</v>
      </c>
      <c r="N58" t="s">
        <v>56</v>
      </c>
      <c r="O58" s="2">
        <v>875.2351801399999</v>
      </c>
      <c r="P58" s="15">
        <v>45747</v>
      </c>
      <c r="Q58" s="15">
        <v>45770</v>
      </c>
      <c r="R58" s="15">
        <v>45777</v>
      </c>
      <c r="S58" t="s">
        <v>21</v>
      </c>
      <c r="T58">
        <v>5</v>
      </c>
      <c r="U58" s="2">
        <v>500.44933473999998</v>
      </c>
      <c r="V58" s="2">
        <v>6613.8678599999994</v>
      </c>
      <c r="W58" s="2">
        <v>10.367454400000002</v>
      </c>
      <c r="X58" s="2">
        <v>1.2139108000000001</v>
      </c>
      <c r="Y58" s="2">
        <v>8.7926511999999999</v>
      </c>
      <c r="Z58" s="6">
        <f>Crate_BOMs[[#This Row],[glass weight (lb)]]+Crate_BOMs[[#This Row],[Crate Weight (lb)]]/COUNTIF(Crate_BOMs[crate no.],Crate_BOMs[[#This Row],[crate no.]])</f>
        <v>975.32504708799991</v>
      </c>
      <c r="AA58" s="6" t="str">
        <f>IFERROR(MID(Crate_BOMs[[#This Row],[no]],FIND("ECN",Crate_BOMs[[#This Row],[no]]),200),MID(Crate_BOMs[[#This Row],[no]],39,200))</f>
        <v>2.02 GLB01</v>
      </c>
      <c r="AB58" s="6" t="str">
        <f>SUBSTITUTE(IF(RIGHT(Crate_BOMs[[#This Row],[PO Sublot-GL]],6)="curved",RIGHT(Crate_BOMs[[#This Row],[PO Sublot-GL]],12),RIGHT(Crate_BOMs[[#This Row],[PO Sublot-GL]],5))," ","")</f>
        <v>GLB01</v>
      </c>
      <c r="AC58" s="6" t="str">
        <f>SUBSTITUTE(LEFT(Crate_BOMs[[#This Row],[PO Sublot-GL]],LEN(Crate_BOMs[[#This Row],[PO Sublot-GL]])-LEN(Crate_BOMs[[#This Row],[Glass Type]]))," ","")</f>
        <v>2.02</v>
      </c>
      <c r="AD58" s="6" t="str">
        <f>LEFT(Crate_BOMs[[#This Row],[no]],FIND(" ",Crate_BOMs[[#This Row],[no]],5)-1)</f>
        <v>PO 40538</v>
      </c>
      <c r="AE58" s="6" cm="1">
        <f t="array" ref="AE58">COUNTA(_xlfn.UNIQUE(_xlfn._xlws.FILTER(Crate_BOMs[PO],Crate_BOMs[crate no.]=Crate_BOMs[[#This Row],[crate no.]])))</f>
        <v>1</v>
      </c>
      <c r="AF58" s="10" t="str">
        <f>IF(Crate_BOMs[[#This Row],['# POs in Crate]]=1,"",IF(VLOOKUP(Crate_BOMs[[#This Row],[crate no.]],Crates_[[crate no.]:[New Sublot]],3,FALSE)="","",VLOOKUP(Crate_BOMs[[#This Row],[crate no.]],Crates_[[crate no.]:[New Sublot]],3,FALSE)))</f>
        <v/>
      </c>
      <c r="AG58" s="6" t="str">
        <f>IF(Crate_BOMs[[#This Row],['# POs in Crate]]=1,Crate_BOMs[[#This Row],[PO Sublot]],IF(Crate_BOMs[[#This Row],[UPDATED Sublot]]="","",Crate_BOMs[[#This Row],[UPDATED Sublot]]))</f>
        <v>2.02</v>
      </c>
      <c r="AI58">
        <v>7</v>
      </c>
      <c r="AJ58">
        <v>300522203</v>
      </c>
      <c r="AK58" s="23" t="str" cm="1">
        <f t="array" ref="AK58">IF(INDEX(Crate_BOMs['# POs in Crate],MATCH(Crates_[[#This Row],[crate no.]],Crate_BOMs[crate no.],0),)=1,INDEX(Crate_BOMs[PO Sublot],MATCH(Crates_[[#This Row],[crate no.]],Crate_BOMs[crate no.],0),),"")</f>
        <v>2.02</v>
      </c>
      <c r="AL58" s="21" t="str">
        <f>IFERROR(VLOOKUP(Crates_[[#This Row],[crate no.]],AN:AO,2,FALSE),"")</f>
        <v/>
      </c>
    </row>
    <row r="59" spans="1:38" x14ac:dyDescent="0.25">
      <c r="A59">
        <v>3</v>
      </c>
      <c r="B59">
        <v>300522568</v>
      </c>
      <c r="C59">
        <v>2394176</v>
      </c>
      <c r="D59">
        <v>1</v>
      </c>
      <c r="E59" t="s">
        <v>53</v>
      </c>
      <c r="F59" t="s">
        <v>69</v>
      </c>
      <c r="G59">
        <v>2892</v>
      </c>
      <c r="H59">
        <v>2496</v>
      </c>
      <c r="I59">
        <v>114</v>
      </c>
      <c r="J59">
        <v>98</v>
      </c>
      <c r="K59">
        <v>397</v>
      </c>
      <c r="L59">
        <v>1</v>
      </c>
      <c r="M59" t="s">
        <v>55</v>
      </c>
      <c r="N59" t="s">
        <v>56</v>
      </c>
      <c r="O59" s="2">
        <v>875.2351801399999</v>
      </c>
      <c r="P59" s="15">
        <v>45747</v>
      </c>
      <c r="Q59" s="15">
        <v>45770</v>
      </c>
      <c r="R59" s="15">
        <v>45777</v>
      </c>
      <c r="S59" t="s">
        <v>21</v>
      </c>
      <c r="T59">
        <v>5</v>
      </c>
      <c r="U59" s="2">
        <v>500.44933473999998</v>
      </c>
      <c r="V59" s="2">
        <v>6613.8678599999994</v>
      </c>
      <c r="W59" s="2">
        <v>10.367454400000002</v>
      </c>
      <c r="X59" s="2">
        <v>1.2139108000000001</v>
      </c>
      <c r="Y59" s="2">
        <v>8.7926511999999999</v>
      </c>
      <c r="Z59" s="6">
        <f>Crate_BOMs[[#This Row],[glass weight (lb)]]+Crate_BOMs[[#This Row],[Crate Weight (lb)]]/COUNTIF(Crate_BOMs[crate no.],Crate_BOMs[[#This Row],[crate no.]])</f>
        <v>975.32504708799991</v>
      </c>
      <c r="AA59" s="6" t="str">
        <f>IFERROR(MID(Crate_BOMs[[#This Row],[no]],FIND("ECN",Crate_BOMs[[#This Row],[no]]),200),MID(Crate_BOMs[[#This Row],[no]],39,200))</f>
        <v>2.02 GLB01</v>
      </c>
      <c r="AB59" s="6" t="str">
        <f>SUBSTITUTE(IF(RIGHT(Crate_BOMs[[#This Row],[PO Sublot-GL]],6)="curved",RIGHT(Crate_BOMs[[#This Row],[PO Sublot-GL]],12),RIGHT(Crate_BOMs[[#This Row],[PO Sublot-GL]],5))," ","")</f>
        <v>GLB01</v>
      </c>
      <c r="AC59" s="6" t="str">
        <f>SUBSTITUTE(LEFT(Crate_BOMs[[#This Row],[PO Sublot-GL]],LEN(Crate_BOMs[[#This Row],[PO Sublot-GL]])-LEN(Crate_BOMs[[#This Row],[Glass Type]]))," ","")</f>
        <v>2.02</v>
      </c>
      <c r="AD59" s="6" t="str">
        <f>LEFT(Crate_BOMs[[#This Row],[no]],FIND(" ",Crate_BOMs[[#This Row],[no]],5)-1)</f>
        <v>PO 40538</v>
      </c>
      <c r="AE59" s="6" cm="1">
        <f t="array" ref="AE59">COUNTA(_xlfn.UNIQUE(_xlfn._xlws.FILTER(Crate_BOMs[PO],Crate_BOMs[crate no.]=Crate_BOMs[[#This Row],[crate no.]])))</f>
        <v>1</v>
      </c>
      <c r="AF59" s="10" t="str">
        <f>IF(Crate_BOMs[[#This Row],['# POs in Crate]]=1,"",IF(VLOOKUP(Crate_BOMs[[#This Row],[crate no.]],Crates_[[crate no.]:[New Sublot]],3,FALSE)="","",VLOOKUP(Crate_BOMs[[#This Row],[crate no.]],Crates_[[crate no.]:[New Sublot]],3,FALSE)))</f>
        <v/>
      </c>
      <c r="AG59" s="6" t="str">
        <f>IF(Crate_BOMs[[#This Row],['# POs in Crate]]=1,Crate_BOMs[[#This Row],[PO Sublot]],IF(Crate_BOMs[[#This Row],[UPDATED Sublot]]="","",Crate_BOMs[[#This Row],[UPDATED Sublot]]))</f>
        <v>2.02</v>
      </c>
      <c r="AI59">
        <v>11</v>
      </c>
      <c r="AJ59">
        <v>300522204</v>
      </c>
      <c r="AK59" s="23" t="str" cm="1">
        <f t="array" ref="AK59">IF(INDEX(Crate_BOMs['# POs in Crate],MATCH(Crates_[[#This Row],[crate no.]],Crate_BOMs[crate no.],0),)=1,INDEX(Crate_BOMs[PO Sublot],MATCH(Crates_[[#This Row],[crate no.]],Crate_BOMs[crate no.],0),),"")</f>
        <v/>
      </c>
      <c r="AL59" s="21" t="str">
        <f>IFERROR(VLOOKUP(Crates_[[#This Row],[crate no.]],AN:AO,2,FALSE),"")</f>
        <v>2.03</v>
      </c>
    </row>
    <row r="60" spans="1:38" x14ac:dyDescent="0.25">
      <c r="A60">
        <v>3</v>
      </c>
      <c r="B60">
        <v>300522568</v>
      </c>
      <c r="C60">
        <v>2394176</v>
      </c>
      <c r="D60">
        <v>1</v>
      </c>
      <c r="E60" t="s">
        <v>53</v>
      </c>
      <c r="F60" t="s">
        <v>69</v>
      </c>
      <c r="G60">
        <v>2892</v>
      </c>
      <c r="H60">
        <v>2496</v>
      </c>
      <c r="I60">
        <v>114</v>
      </c>
      <c r="J60">
        <v>98</v>
      </c>
      <c r="K60">
        <v>397</v>
      </c>
      <c r="L60">
        <v>1</v>
      </c>
      <c r="M60" t="s">
        <v>55</v>
      </c>
      <c r="N60" t="s">
        <v>56</v>
      </c>
      <c r="O60" s="2">
        <v>875.2351801399999</v>
      </c>
      <c r="P60" s="15">
        <v>45747</v>
      </c>
      <c r="Q60" s="15">
        <v>45770</v>
      </c>
      <c r="R60" s="15">
        <v>45777</v>
      </c>
      <c r="S60" t="s">
        <v>21</v>
      </c>
      <c r="T60">
        <v>5</v>
      </c>
      <c r="U60" s="2">
        <v>500.44933473999998</v>
      </c>
      <c r="V60" s="2">
        <v>6613.8678599999994</v>
      </c>
      <c r="W60" s="2">
        <v>10.367454400000002</v>
      </c>
      <c r="X60" s="2">
        <v>1.2139108000000001</v>
      </c>
      <c r="Y60" s="2">
        <v>8.7926511999999999</v>
      </c>
      <c r="Z60" s="6">
        <f>Crate_BOMs[[#This Row],[glass weight (lb)]]+Crate_BOMs[[#This Row],[Crate Weight (lb)]]/COUNTIF(Crate_BOMs[crate no.],Crate_BOMs[[#This Row],[crate no.]])</f>
        <v>975.32504708799991</v>
      </c>
      <c r="AA60" s="6" t="str">
        <f>IFERROR(MID(Crate_BOMs[[#This Row],[no]],FIND("ECN",Crate_BOMs[[#This Row],[no]]),200),MID(Crate_BOMs[[#This Row],[no]],39,200))</f>
        <v>2.02 GLB01</v>
      </c>
      <c r="AB60" s="6" t="str">
        <f>SUBSTITUTE(IF(RIGHT(Crate_BOMs[[#This Row],[PO Sublot-GL]],6)="curved",RIGHT(Crate_BOMs[[#This Row],[PO Sublot-GL]],12),RIGHT(Crate_BOMs[[#This Row],[PO Sublot-GL]],5))," ","")</f>
        <v>GLB01</v>
      </c>
      <c r="AC60" s="6" t="str">
        <f>SUBSTITUTE(LEFT(Crate_BOMs[[#This Row],[PO Sublot-GL]],LEN(Crate_BOMs[[#This Row],[PO Sublot-GL]])-LEN(Crate_BOMs[[#This Row],[Glass Type]]))," ","")</f>
        <v>2.02</v>
      </c>
      <c r="AD60" s="6" t="str">
        <f>LEFT(Crate_BOMs[[#This Row],[no]],FIND(" ",Crate_BOMs[[#This Row],[no]],5)-1)</f>
        <v>PO 40538</v>
      </c>
      <c r="AE60" s="6" cm="1">
        <f t="array" ref="AE60">COUNTA(_xlfn.UNIQUE(_xlfn._xlws.FILTER(Crate_BOMs[PO],Crate_BOMs[crate no.]=Crate_BOMs[[#This Row],[crate no.]])))</f>
        <v>1</v>
      </c>
      <c r="AF60" s="10" t="str">
        <f>IF(Crate_BOMs[[#This Row],['# POs in Crate]]=1,"",IF(VLOOKUP(Crate_BOMs[[#This Row],[crate no.]],Crates_[[crate no.]:[New Sublot]],3,FALSE)="","",VLOOKUP(Crate_BOMs[[#This Row],[crate no.]],Crates_[[crate no.]:[New Sublot]],3,FALSE)))</f>
        <v/>
      </c>
      <c r="AG60" s="6" t="str">
        <f>IF(Crate_BOMs[[#This Row],['# POs in Crate]]=1,Crate_BOMs[[#This Row],[PO Sublot]],IF(Crate_BOMs[[#This Row],[UPDATED Sublot]]="","",Crate_BOMs[[#This Row],[UPDATED Sublot]]))</f>
        <v>2.02</v>
      </c>
      <c r="AI60">
        <v>7</v>
      </c>
      <c r="AJ60">
        <v>300522228</v>
      </c>
      <c r="AK60" s="23" t="str" cm="1">
        <f t="array" ref="AK60">IF(INDEX(Crate_BOMs['# POs in Crate],MATCH(Crates_[[#This Row],[crate no.]],Crate_BOMs[crate no.],0),)=1,INDEX(Crate_BOMs[PO Sublot],MATCH(Crates_[[#This Row],[crate no.]],Crate_BOMs[crate no.],0),),"")</f>
        <v>2.02</v>
      </c>
      <c r="AL60" s="21" t="str">
        <f>IFERROR(VLOOKUP(Crates_[[#This Row],[crate no.]],AN:AO,2,FALSE),"")</f>
        <v/>
      </c>
    </row>
    <row r="61" spans="1:38" x14ac:dyDescent="0.25">
      <c r="A61">
        <v>3</v>
      </c>
      <c r="B61">
        <v>300522568</v>
      </c>
      <c r="C61">
        <v>2394176</v>
      </c>
      <c r="D61">
        <v>1</v>
      </c>
      <c r="E61" t="s">
        <v>53</v>
      </c>
      <c r="F61" t="s">
        <v>69</v>
      </c>
      <c r="G61">
        <v>2892</v>
      </c>
      <c r="H61">
        <v>2496</v>
      </c>
      <c r="I61">
        <v>114</v>
      </c>
      <c r="J61">
        <v>98</v>
      </c>
      <c r="K61">
        <v>397</v>
      </c>
      <c r="L61">
        <v>1</v>
      </c>
      <c r="M61" t="s">
        <v>55</v>
      </c>
      <c r="N61" t="s">
        <v>56</v>
      </c>
      <c r="O61" s="2">
        <v>875.2351801399999</v>
      </c>
      <c r="P61" s="15">
        <v>45747</v>
      </c>
      <c r="Q61" s="15">
        <v>45770</v>
      </c>
      <c r="R61" s="15">
        <v>45777</v>
      </c>
      <c r="S61" t="s">
        <v>21</v>
      </c>
      <c r="T61">
        <v>5</v>
      </c>
      <c r="U61" s="2">
        <v>500.44933473999998</v>
      </c>
      <c r="V61" s="2">
        <v>6613.8678599999994</v>
      </c>
      <c r="W61" s="2">
        <v>10.367454400000002</v>
      </c>
      <c r="X61" s="2">
        <v>1.2139108000000001</v>
      </c>
      <c r="Y61" s="2">
        <v>8.7926511999999999</v>
      </c>
      <c r="Z61" s="6">
        <f>Crate_BOMs[[#This Row],[glass weight (lb)]]+Crate_BOMs[[#This Row],[Crate Weight (lb)]]/COUNTIF(Crate_BOMs[crate no.],Crate_BOMs[[#This Row],[crate no.]])</f>
        <v>975.32504708799991</v>
      </c>
      <c r="AA61" s="6" t="str">
        <f>IFERROR(MID(Crate_BOMs[[#This Row],[no]],FIND("ECN",Crate_BOMs[[#This Row],[no]]),200),MID(Crate_BOMs[[#This Row],[no]],39,200))</f>
        <v>2.02 GLB01</v>
      </c>
      <c r="AB61" s="6" t="str">
        <f>SUBSTITUTE(IF(RIGHT(Crate_BOMs[[#This Row],[PO Sublot-GL]],6)="curved",RIGHT(Crate_BOMs[[#This Row],[PO Sublot-GL]],12),RIGHT(Crate_BOMs[[#This Row],[PO Sublot-GL]],5))," ","")</f>
        <v>GLB01</v>
      </c>
      <c r="AC61" s="6" t="str">
        <f>SUBSTITUTE(LEFT(Crate_BOMs[[#This Row],[PO Sublot-GL]],LEN(Crate_BOMs[[#This Row],[PO Sublot-GL]])-LEN(Crate_BOMs[[#This Row],[Glass Type]]))," ","")</f>
        <v>2.02</v>
      </c>
      <c r="AD61" s="6" t="str">
        <f>LEFT(Crate_BOMs[[#This Row],[no]],FIND(" ",Crate_BOMs[[#This Row],[no]],5)-1)</f>
        <v>PO 40538</v>
      </c>
      <c r="AE61" s="6" cm="1">
        <f t="array" ref="AE61">COUNTA(_xlfn.UNIQUE(_xlfn._xlws.FILTER(Crate_BOMs[PO],Crate_BOMs[crate no.]=Crate_BOMs[[#This Row],[crate no.]])))</f>
        <v>1</v>
      </c>
      <c r="AF61" s="10" t="str">
        <f>IF(Crate_BOMs[[#This Row],['# POs in Crate]]=1,"",IF(VLOOKUP(Crate_BOMs[[#This Row],[crate no.]],Crates_[[crate no.]:[New Sublot]],3,FALSE)="","",VLOOKUP(Crate_BOMs[[#This Row],[crate no.]],Crates_[[crate no.]:[New Sublot]],3,FALSE)))</f>
        <v/>
      </c>
      <c r="AG61" s="6" t="str">
        <f>IF(Crate_BOMs[[#This Row],['# POs in Crate]]=1,Crate_BOMs[[#This Row],[PO Sublot]],IF(Crate_BOMs[[#This Row],[UPDATED Sublot]]="","",Crate_BOMs[[#This Row],[UPDATED Sublot]]))</f>
        <v>2.02</v>
      </c>
      <c r="AI61">
        <v>3</v>
      </c>
      <c r="AJ61">
        <v>300522302</v>
      </c>
      <c r="AK61" s="23" t="str" cm="1">
        <f t="array" ref="AK61">IF(INDEX(Crate_BOMs['# POs in Crate],MATCH(Crates_[[#This Row],[crate no.]],Crate_BOMs[crate no.],0),)=1,INDEX(Crate_BOMs[PO Sublot],MATCH(Crates_[[#This Row],[crate no.]],Crate_BOMs[crate no.],0),),"")</f>
        <v>2.05&amp;2.09</v>
      </c>
      <c r="AL61" s="21" t="str">
        <f>IFERROR(VLOOKUP(Crates_[[#This Row],[crate no.]],AN:AO,2,FALSE),"")</f>
        <v/>
      </c>
    </row>
    <row r="62" spans="1:38" x14ac:dyDescent="0.25">
      <c r="A62">
        <v>3</v>
      </c>
      <c r="B62">
        <v>300521804</v>
      </c>
      <c r="C62">
        <v>2394176</v>
      </c>
      <c r="D62">
        <v>1</v>
      </c>
      <c r="E62" t="s">
        <v>53</v>
      </c>
      <c r="F62" t="s">
        <v>69</v>
      </c>
      <c r="G62">
        <v>2892</v>
      </c>
      <c r="H62">
        <v>2496</v>
      </c>
      <c r="I62">
        <v>114</v>
      </c>
      <c r="J62">
        <v>98</v>
      </c>
      <c r="K62">
        <v>397</v>
      </c>
      <c r="L62">
        <v>1</v>
      </c>
      <c r="M62" t="s">
        <v>55</v>
      </c>
      <c r="N62" t="s">
        <v>56</v>
      </c>
      <c r="O62" s="2">
        <v>875.2351801399999</v>
      </c>
      <c r="P62" s="15">
        <v>45747</v>
      </c>
      <c r="Q62" s="15">
        <v>45770</v>
      </c>
      <c r="R62" s="15">
        <v>45777</v>
      </c>
      <c r="S62" t="s">
        <v>21</v>
      </c>
      <c r="T62">
        <v>5</v>
      </c>
      <c r="U62" s="2">
        <v>500.44933473999998</v>
      </c>
      <c r="V62" s="2">
        <v>6613.8678599999994</v>
      </c>
      <c r="W62" s="2">
        <v>10.367454400000002</v>
      </c>
      <c r="X62" s="2">
        <v>1.2139108000000001</v>
      </c>
      <c r="Y62" s="2">
        <v>8.7926511999999999</v>
      </c>
      <c r="Z62" s="6">
        <f>Crate_BOMs[[#This Row],[glass weight (lb)]]+Crate_BOMs[[#This Row],[Crate Weight (lb)]]/COUNTIF(Crate_BOMs[crate no.],Crate_BOMs[[#This Row],[crate no.]])</f>
        <v>975.32504708799991</v>
      </c>
      <c r="AA62" s="6" t="str">
        <f>IFERROR(MID(Crate_BOMs[[#This Row],[no]],FIND("ECN",Crate_BOMs[[#This Row],[no]]),200),MID(Crate_BOMs[[#This Row],[no]],39,200))</f>
        <v>2.02 GLB01</v>
      </c>
      <c r="AB62" s="6" t="str">
        <f>SUBSTITUTE(IF(RIGHT(Crate_BOMs[[#This Row],[PO Sublot-GL]],6)="curved",RIGHT(Crate_BOMs[[#This Row],[PO Sublot-GL]],12),RIGHT(Crate_BOMs[[#This Row],[PO Sublot-GL]],5))," ","")</f>
        <v>GLB01</v>
      </c>
      <c r="AC62" s="6" t="str">
        <f>SUBSTITUTE(LEFT(Crate_BOMs[[#This Row],[PO Sublot-GL]],LEN(Crate_BOMs[[#This Row],[PO Sublot-GL]])-LEN(Crate_BOMs[[#This Row],[Glass Type]]))," ","")</f>
        <v>2.02</v>
      </c>
      <c r="AD62" s="6" t="str">
        <f>LEFT(Crate_BOMs[[#This Row],[no]],FIND(" ",Crate_BOMs[[#This Row],[no]],5)-1)</f>
        <v>PO 40538</v>
      </c>
      <c r="AE62" s="6" cm="1">
        <f t="array" ref="AE62">COUNTA(_xlfn.UNIQUE(_xlfn._xlws.FILTER(Crate_BOMs[PO],Crate_BOMs[crate no.]=Crate_BOMs[[#This Row],[crate no.]])))</f>
        <v>1</v>
      </c>
      <c r="AF62" s="10" t="str">
        <f>IF(Crate_BOMs[[#This Row],['# POs in Crate]]=1,"",IF(VLOOKUP(Crate_BOMs[[#This Row],[crate no.]],Crates_[[crate no.]:[New Sublot]],3,FALSE)="","",VLOOKUP(Crate_BOMs[[#This Row],[crate no.]],Crates_[[crate no.]:[New Sublot]],3,FALSE)))</f>
        <v/>
      </c>
      <c r="AG62" s="6" t="str">
        <f>IF(Crate_BOMs[[#This Row],['# POs in Crate]]=1,Crate_BOMs[[#This Row],[PO Sublot]],IF(Crate_BOMs[[#This Row],[UPDATED Sublot]]="","",Crate_BOMs[[#This Row],[UPDATED Sublot]]))</f>
        <v>2.02</v>
      </c>
      <c r="AI62">
        <v>8</v>
      </c>
      <c r="AJ62">
        <v>300522348</v>
      </c>
      <c r="AK62" s="23" t="str" cm="1">
        <f t="array" ref="AK62">IF(INDEX(Crate_BOMs['# POs in Crate],MATCH(Crates_[[#This Row],[crate no.]],Crate_BOMs[crate no.],0),)=1,INDEX(Crate_BOMs[PO Sublot],MATCH(Crates_[[#This Row],[crate no.]],Crate_BOMs[crate no.],0),),"")</f>
        <v>2.02</v>
      </c>
      <c r="AL62" s="21" t="str">
        <f>IFERROR(VLOOKUP(Crates_[[#This Row],[crate no.]],AN:AO,2,FALSE),"")</f>
        <v/>
      </c>
    </row>
    <row r="63" spans="1:38" x14ac:dyDescent="0.25">
      <c r="A63">
        <v>3</v>
      </c>
      <c r="B63">
        <v>300521804</v>
      </c>
      <c r="C63">
        <v>2394176</v>
      </c>
      <c r="D63">
        <v>1</v>
      </c>
      <c r="E63" t="s">
        <v>53</v>
      </c>
      <c r="F63" t="s">
        <v>69</v>
      </c>
      <c r="G63">
        <v>2892</v>
      </c>
      <c r="H63">
        <v>2496</v>
      </c>
      <c r="I63">
        <v>114</v>
      </c>
      <c r="J63">
        <v>98</v>
      </c>
      <c r="K63">
        <v>397</v>
      </c>
      <c r="L63">
        <v>1</v>
      </c>
      <c r="M63" t="s">
        <v>55</v>
      </c>
      <c r="N63" t="s">
        <v>56</v>
      </c>
      <c r="O63" s="2">
        <v>875.2351801399999</v>
      </c>
      <c r="P63" s="15">
        <v>45747</v>
      </c>
      <c r="Q63" s="15">
        <v>45770</v>
      </c>
      <c r="R63" s="15">
        <v>45777</v>
      </c>
      <c r="S63" t="s">
        <v>21</v>
      </c>
      <c r="T63">
        <v>5</v>
      </c>
      <c r="U63" s="2">
        <v>500.44933473999998</v>
      </c>
      <c r="V63" s="2">
        <v>6613.8678599999994</v>
      </c>
      <c r="W63" s="2">
        <v>10.367454400000002</v>
      </c>
      <c r="X63" s="2">
        <v>1.2139108000000001</v>
      </c>
      <c r="Y63" s="2">
        <v>8.7926511999999999</v>
      </c>
      <c r="Z63" s="6">
        <f>Crate_BOMs[[#This Row],[glass weight (lb)]]+Crate_BOMs[[#This Row],[Crate Weight (lb)]]/COUNTIF(Crate_BOMs[crate no.],Crate_BOMs[[#This Row],[crate no.]])</f>
        <v>975.32504708799991</v>
      </c>
      <c r="AA63" s="6" t="str">
        <f>IFERROR(MID(Crate_BOMs[[#This Row],[no]],FIND("ECN",Crate_BOMs[[#This Row],[no]]),200),MID(Crate_BOMs[[#This Row],[no]],39,200))</f>
        <v>2.02 GLB01</v>
      </c>
      <c r="AB63" s="6" t="str">
        <f>SUBSTITUTE(IF(RIGHT(Crate_BOMs[[#This Row],[PO Sublot-GL]],6)="curved",RIGHT(Crate_BOMs[[#This Row],[PO Sublot-GL]],12),RIGHT(Crate_BOMs[[#This Row],[PO Sublot-GL]],5))," ","")</f>
        <v>GLB01</v>
      </c>
      <c r="AC63" s="6" t="str">
        <f>SUBSTITUTE(LEFT(Crate_BOMs[[#This Row],[PO Sublot-GL]],LEN(Crate_BOMs[[#This Row],[PO Sublot-GL]])-LEN(Crate_BOMs[[#This Row],[Glass Type]]))," ","")</f>
        <v>2.02</v>
      </c>
      <c r="AD63" s="6" t="str">
        <f>LEFT(Crate_BOMs[[#This Row],[no]],FIND(" ",Crate_BOMs[[#This Row],[no]],5)-1)</f>
        <v>PO 40538</v>
      </c>
      <c r="AE63" s="6" cm="1">
        <f t="array" ref="AE63">COUNTA(_xlfn.UNIQUE(_xlfn._xlws.FILTER(Crate_BOMs[PO],Crate_BOMs[crate no.]=Crate_BOMs[[#This Row],[crate no.]])))</f>
        <v>1</v>
      </c>
      <c r="AF63" s="10" t="str">
        <f>IF(Crate_BOMs[[#This Row],['# POs in Crate]]=1,"",IF(VLOOKUP(Crate_BOMs[[#This Row],[crate no.]],Crates_[[crate no.]:[New Sublot]],3,FALSE)="","",VLOOKUP(Crate_BOMs[[#This Row],[crate no.]],Crates_[[crate no.]:[New Sublot]],3,FALSE)))</f>
        <v/>
      </c>
      <c r="AG63" s="6" t="str">
        <f>IF(Crate_BOMs[[#This Row],['# POs in Crate]]=1,Crate_BOMs[[#This Row],[PO Sublot]],IF(Crate_BOMs[[#This Row],[UPDATED Sublot]]="","",Crate_BOMs[[#This Row],[UPDATED Sublot]]))</f>
        <v>2.02</v>
      </c>
      <c r="AI63">
        <v>7</v>
      </c>
      <c r="AJ63">
        <v>300522505</v>
      </c>
      <c r="AK63" s="23" t="str" cm="1">
        <f t="array" ref="AK63">IF(INDEX(Crate_BOMs['# POs in Crate],MATCH(Crates_[[#This Row],[crate no.]],Crate_BOMs[crate no.],0),)=1,INDEX(Crate_BOMs[PO Sublot],MATCH(Crates_[[#This Row],[crate no.]],Crate_BOMs[crate no.],0),),"")</f>
        <v>2.02</v>
      </c>
      <c r="AL63" s="21" t="str">
        <f>IFERROR(VLOOKUP(Crates_[[#This Row],[crate no.]],AN:AO,2,FALSE),"")</f>
        <v/>
      </c>
    </row>
    <row r="64" spans="1:38" x14ac:dyDescent="0.25">
      <c r="A64">
        <v>3</v>
      </c>
      <c r="B64">
        <v>300521804</v>
      </c>
      <c r="C64">
        <v>2394176</v>
      </c>
      <c r="D64">
        <v>1</v>
      </c>
      <c r="E64" t="s">
        <v>53</v>
      </c>
      <c r="F64" t="s">
        <v>69</v>
      </c>
      <c r="G64">
        <v>2892</v>
      </c>
      <c r="H64">
        <v>2496</v>
      </c>
      <c r="I64">
        <v>114</v>
      </c>
      <c r="J64">
        <v>98</v>
      </c>
      <c r="K64">
        <v>397</v>
      </c>
      <c r="L64">
        <v>1</v>
      </c>
      <c r="M64" t="s">
        <v>55</v>
      </c>
      <c r="N64" t="s">
        <v>56</v>
      </c>
      <c r="O64" s="2">
        <v>875.2351801399999</v>
      </c>
      <c r="P64" s="15">
        <v>45747</v>
      </c>
      <c r="Q64" s="15">
        <v>45770</v>
      </c>
      <c r="R64" s="15">
        <v>45777</v>
      </c>
      <c r="S64" t="s">
        <v>21</v>
      </c>
      <c r="T64">
        <v>5</v>
      </c>
      <c r="U64" s="2">
        <v>500.44933473999998</v>
      </c>
      <c r="V64" s="2">
        <v>6613.8678599999994</v>
      </c>
      <c r="W64" s="2">
        <v>10.367454400000002</v>
      </c>
      <c r="X64" s="2">
        <v>1.2139108000000001</v>
      </c>
      <c r="Y64" s="2">
        <v>8.7926511999999999</v>
      </c>
      <c r="Z64" s="6">
        <f>Crate_BOMs[[#This Row],[glass weight (lb)]]+Crate_BOMs[[#This Row],[Crate Weight (lb)]]/COUNTIF(Crate_BOMs[crate no.],Crate_BOMs[[#This Row],[crate no.]])</f>
        <v>975.32504708799991</v>
      </c>
      <c r="AA64" s="6" t="str">
        <f>IFERROR(MID(Crate_BOMs[[#This Row],[no]],FIND("ECN",Crate_BOMs[[#This Row],[no]]),200),MID(Crate_BOMs[[#This Row],[no]],39,200))</f>
        <v>2.02 GLB01</v>
      </c>
      <c r="AB64" s="6" t="str">
        <f>SUBSTITUTE(IF(RIGHT(Crate_BOMs[[#This Row],[PO Sublot-GL]],6)="curved",RIGHT(Crate_BOMs[[#This Row],[PO Sublot-GL]],12),RIGHT(Crate_BOMs[[#This Row],[PO Sublot-GL]],5))," ","")</f>
        <v>GLB01</v>
      </c>
      <c r="AC64" s="6" t="str">
        <f>SUBSTITUTE(LEFT(Crate_BOMs[[#This Row],[PO Sublot-GL]],LEN(Crate_BOMs[[#This Row],[PO Sublot-GL]])-LEN(Crate_BOMs[[#This Row],[Glass Type]]))," ","")</f>
        <v>2.02</v>
      </c>
      <c r="AD64" s="6" t="str">
        <f>LEFT(Crate_BOMs[[#This Row],[no]],FIND(" ",Crate_BOMs[[#This Row],[no]],5)-1)</f>
        <v>PO 40538</v>
      </c>
      <c r="AE64" s="6" cm="1">
        <f t="array" ref="AE64">COUNTA(_xlfn.UNIQUE(_xlfn._xlws.FILTER(Crate_BOMs[PO],Crate_BOMs[crate no.]=Crate_BOMs[[#This Row],[crate no.]])))</f>
        <v>1</v>
      </c>
      <c r="AF64" s="10" t="str">
        <f>IF(Crate_BOMs[[#This Row],['# POs in Crate]]=1,"",IF(VLOOKUP(Crate_BOMs[[#This Row],[crate no.]],Crates_[[crate no.]:[New Sublot]],3,FALSE)="","",VLOOKUP(Crate_BOMs[[#This Row],[crate no.]],Crates_[[crate no.]:[New Sublot]],3,FALSE)))</f>
        <v/>
      </c>
      <c r="AG64" s="6" t="str">
        <f>IF(Crate_BOMs[[#This Row],['# POs in Crate]]=1,Crate_BOMs[[#This Row],[PO Sublot]],IF(Crate_BOMs[[#This Row],[UPDATED Sublot]]="","",Crate_BOMs[[#This Row],[UPDATED Sublot]]))</f>
        <v>2.02</v>
      </c>
      <c r="AI64">
        <v>3</v>
      </c>
      <c r="AJ64">
        <v>300522568</v>
      </c>
      <c r="AK64" s="23" t="str" cm="1">
        <f t="array" ref="AK64">IF(INDEX(Crate_BOMs['# POs in Crate],MATCH(Crates_[[#This Row],[crate no.]],Crate_BOMs[crate no.],0),)=1,INDEX(Crate_BOMs[PO Sublot],MATCH(Crates_[[#This Row],[crate no.]],Crate_BOMs[crate no.],0),),"")</f>
        <v>2.02</v>
      </c>
      <c r="AL64" s="21" t="str">
        <f>IFERROR(VLOOKUP(Crates_[[#This Row],[crate no.]],AN:AO,2,FALSE),"")</f>
        <v/>
      </c>
    </row>
    <row r="65" spans="1:38" x14ac:dyDescent="0.25">
      <c r="A65">
        <v>3</v>
      </c>
      <c r="B65">
        <v>300521804</v>
      </c>
      <c r="C65">
        <v>2394176</v>
      </c>
      <c r="D65">
        <v>1</v>
      </c>
      <c r="E65" t="s">
        <v>53</v>
      </c>
      <c r="F65" t="s">
        <v>69</v>
      </c>
      <c r="G65">
        <v>2892</v>
      </c>
      <c r="H65">
        <v>2496</v>
      </c>
      <c r="I65">
        <v>114</v>
      </c>
      <c r="J65">
        <v>98</v>
      </c>
      <c r="K65">
        <v>397</v>
      </c>
      <c r="L65">
        <v>1</v>
      </c>
      <c r="M65" t="s">
        <v>55</v>
      </c>
      <c r="N65" t="s">
        <v>56</v>
      </c>
      <c r="O65" s="2">
        <v>875.2351801399999</v>
      </c>
      <c r="P65" s="15">
        <v>45747</v>
      </c>
      <c r="Q65" s="15">
        <v>45770</v>
      </c>
      <c r="R65" s="15">
        <v>45777</v>
      </c>
      <c r="S65" t="s">
        <v>21</v>
      </c>
      <c r="T65">
        <v>5</v>
      </c>
      <c r="U65" s="2">
        <v>500.44933473999998</v>
      </c>
      <c r="V65" s="2">
        <v>6613.8678599999994</v>
      </c>
      <c r="W65" s="2">
        <v>10.367454400000002</v>
      </c>
      <c r="X65" s="2">
        <v>1.2139108000000001</v>
      </c>
      <c r="Y65" s="2">
        <v>8.7926511999999999</v>
      </c>
      <c r="Z65" s="6">
        <f>Crate_BOMs[[#This Row],[glass weight (lb)]]+Crate_BOMs[[#This Row],[Crate Weight (lb)]]/COUNTIF(Crate_BOMs[crate no.],Crate_BOMs[[#This Row],[crate no.]])</f>
        <v>975.32504708799991</v>
      </c>
      <c r="AA65" s="6" t="str">
        <f>IFERROR(MID(Crate_BOMs[[#This Row],[no]],FIND("ECN",Crate_BOMs[[#This Row],[no]]),200),MID(Crate_BOMs[[#This Row],[no]],39,200))</f>
        <v>2.02 GLB01</v>
      </c>
      <c r="AB65" s="6" t="str">
        <f>SUBSTITUTE(IF(RIGHT(Crate_BOMs[[#This Row],[PO Sublot-GL]],6)="curved",RIGHT(Crate_BOMs[[#This Row],[PO Sublot-GL]],12),RIGHT(Crate_BOMs[[#This Row],[PO Sublot-GL]],5))," ","")</f>
        <v>GLB01</v>
      </c>
      <c r="AC65" s="6" t="str">
        <f>SUBSTITUTE(LEFT(Crate_BOMs[[#This Row],[PO Sublot-GL]],LEN(Crate_BOMs[[#This Row],[PO Sublot-GL]])-LEN(Crate_BOMs[[#This Row],[Glass Type]]))," ","")</f>
        <v>2.02</v>
      </c>
      <c r="AD65" s="6" t="str">
        <f>LEFT(Crate_BOMs[[#This Row],[no]],FIND(" ",Crate_BOMs[[#This Row],[no]],5)-1)</f>
        <v>PO 40538</v>
      </c>
      <c r="AE65" s="6" cm="1">
        <f t="array" ref="AE65">COUNTA(_xlfn.UNIQUE(_xlfn._xlws.FILTER(Crate_BOMs[PO],Crate_BOMs[crate no.]=Crate_BOMs[[#This Row],[crate no.]])))</f>
        <v>1</v>
      </c>
      <c r="AF65" s="10" t="str">
        <f>IF(Crate_BOMs[[#This Row],['# POs in Crate]]=1,"",IF(VLOOKUP(Crate_BOMs[[#This Row],[crate no.]],Crates_[[crate no.]:[New Sublot]],3,FALSE)="","",VLOOKUP(Crate_BOMs[[#This Row],[crate no.]],Crates_[[crate no.]:[New Sublot]],3,FALSE)))</f>
        <v/>
      </c>
      <c r="AG65" s="6" t="str">
        <f>IF(Crate_BOMs[[#This Row],['# POs in Crate]]=1,Crate_BOMs[[#This Row],[PO Sublot]],IF(Crate_BOMs[[#This Row],[UPDATED Sublot]]="","",Crate_BOMs[[#This Row],[UPDATED Sublot]]))</f>
        <v>2.02</v>
      </c>
      <c r="AI65">
        <v>8</v>
      </c>
      <c r="AJ65">
        <v>300522621</v>
      </c>
      <c r="AK65" s="23" t="str" cm="1">
        <f t="array" ref="AK65">IF(INDEX(Crate_BOMs['# POs in Crate],MATCH(Crates_[[#This Row],[crate no.]],Crate_BOMs[crate no.],0),)=1,INDEX(Crate_BOMs[PO Sublot],MATCH(Crates_[[#This Row],[crate no.]],Crate_BOMs[crate no.],0),),"")</f>
        <v>2.02</v>
      </c>
      <c r="AL65" s="21" t="str">
        <f>IFERROR(VLOOKUP(Crates_[[#This Row],[crate no.]],AN:AO,2,FALSE),"")</f>
        <v/>
      </c>
    </row>
    <row r="66" spans="1:38" x14ac:dyDescent="0.25">
      <c r="A66">
        <v>3</v>
      </c>
      <c r="B66">
        <v>300521804</v>
      </c>
      <c r="C66">
        <v>2394176</v>
      </c>
      <c r="D66">
        <v>1</v>
      </c>
      <c r="E66" t="s">
        <v>53</v>
      </c>
      <c r="F66" t="s">
        <v>69</v>
      </c>
      <c r="G66">
        <v>2892</v>
      </c>
      <c r="H66">
        <v>2496</v>
      </c>
      <c r="I66">
        <v>114</v>
      </c>
      <c r="J66">
        <v>98</v>
      </c>
      <c r="K66">
        <v>397</v>
      </c>
      <c r="L66">
        <v>1</v>
      </c>
      <c r="M66" t="s">
        <v>55</v>
      </c>
      <c r="N66" t="s">
        <v>56</v>
      </c>
      <c r="O66" s="2">
        <v>875.2351801399999</v>
      </c>
      <c r="P66" s="15">
        <v>45747</v>
      </c>
      <c r="Q66" s="15">
        <v>45770</v>
      </c>
      <c r="R66" s="15">
        <v>45777</v>
      </c>
      <c r="S66" t="s">
        <v>21</v>
      </c>
      <c r="T66">
        <v>5</v>
      </c>
      <c r="U66" s="2">
        <v>500.44933473999998</v>
      </c>
      <c r="V66" s="2">
        <v>6613.8678599999994</v>
      </c>
      <c r="W66" s="2">
        <v>10.367454400000002</v>
      </c>
      <c r="X66" s="2">
        <v>1.2139108000000001</v>
      </c>
      <c r="Y66" s="2">
        <v>8.7926511999999999</v>
      </c>
      <c r="Z66" s="6">
        <f>Crate_BOMs[[#This Row],[glass weight (lb)]]+Crate_BOMs[[#This Row],[Crate Weight (lb)]]/COUNTIF(Crate_BOMs[crate no.],Crate_BOMs[[#This Row],[crate no.]])</f>
        <v>975.32504708799991</v>
      </c>
      <c r="AA66" s="6" t="str">
        <f>IFERROR(MID(Crate_BOMs[[#This Row],[no]],FIND("ECN",Crate_BOMs[[#This Row],[no]]),200),MID(Crate_BOMs[[#This Row],[no]],39,200))</f>
        <v>2.02 GLB01</v>
      </c>
      <c r="AB66" s="6" t="str">
        <f>SUBSTITUTE(IF(RIGHT(Crate_BOMs[[#This Row],[PO Sublot-GL]],6)="curved",RIGHT(Crate_BOMs[[#This Row],[PO Sublot-GL]],12),RIGHT(Crate_BOMs[[#This Row],[PO Sublot-GL]],5))," ","")</f>
        <v>GLB01</v>
      </c>
      <c r="AC66" s="6" t="str">
        <f>SUBSTITUTE(LEFT(Crate_BOMs[[#This Row],[PO Sublot-GL]],LEN(Crate_BOMs[[#This Row],[PO Sublot-GL]])-LEN(Crate_BOMs[[#This Row],[Glass Type]]))," ","")</f>
        <v>2.02</v>
      </c>
      <c r="AD66" s="6" t="str">
        <f>LEFT(Crate_BOMs[[#This Row],[no]],FIND(" ",Crate_BOMs[[#This Row],[no]],5)-1)</f>
        <v>PO 40538</v>
      </c>
      <c r="AE66" s="6" cm="1">
        <f t="array" ref="AE66">COUNTA(_xlfn.UNIQUE(_xlfn._xlws.FILTER(Crate_BOMs[PO],Crate_BOMs[crate no.]=Crate_BOMs[[#This Row],[crate no.]])))</f>
        <v>1</v>
      </c>
      <c r="AF66" s="10" t="str">
        <f>IF(Crate_BOMs[[#This Row],['# POs in Crate]]=1,"",IF(VLOOKUP(Crate_BOMs[[#This Row],[crate no.]],Crates_[[crate no.]:[New Sublot]],3,FALSE)="","",VLOOKUP(Crate_BOMs[[#This Row],[crate no.]],Crates_[[crate no.]:[New Sublot]],3,FALSE)))</f>
        <v/>
      </c>
      <c r="AG66" s="6" t="str">
        <f>IF(Crate_BOMs[[#This Row],['# POs in Crate]]=1,Crate_BOMs[[#This Row],[PO Sublot]],IF(Crate_BOMs[[#This Row],[UPDATED Sublot]]="","",Crate_BOMs[[#This Row],[UPDATED Sublot]]))</f>
        <v>2.02</v>
      </c>
      <c r="AI66">
        <v>5</v>
      </c>
      <c r="AJ66">
        <v>300522629</v>
      </c>
      <c r="AK66" s="23" t="str" cm="1">
        <f t="array" ref="AK66">IF(INDEX(Crate_BOMs['# POs in Crate],MATCH(Crates_[[#This Row],[crate no.]],Crate_BOMs[crate no.],0),)=1,INDEX(Crate_BOMs[PO Sublot],MATCH(Crates_[[#This Row],[crate no.]],Crate_BOMs[crate no.],0),),"")</f>
        <v/>
      </c>
      <c r="AL66" s="21" t="str">
        <f>IFERROR(VLOOKUP(Crates_[[#This Row],[crate no.]],AN:AO,2,FALSE),"")</f>
        <v>2.03</v>
      </c>
    </row>
    <row r="67" spans="1:38" x14ac:dyDescent="0.25">
      <c r="A67">
        <v>3</v>
      </c>
      <c r="B67">
        <v>300520896</v>
      </c>
      <c r="C67">
        <v>2394733</v>
      </c>
      <c r="D67">
        <v>1</v>
      </c>
      <c r="E67" t="s">
        <v>57</v>
      </c>
      <c r="F67" t="s">
        <v>58</v>
      </c>
      <c r="G67">
        <v>2892</v>
      </c>
      <c r="H67">
        <v>2496</v>
      </c>
      <c r="I67">
        <v>114</v>
      </c>
      <c r="J67">
        <v>98</v>
      </c>
      <c r="K67">
        <v>397</v>
      </c>
      <c r="L67">
        <v>1</v>
      </c>
      <c r="M67" t="s">
        <v>55</v>
      </c>
      <c r="N67" t="s">
        <v>56</v>
      </c>
      <c r="O67" s="2">
        <v>875.2351801399999</v>
      </c>
      <c r="P67" s="15">
        <v>45747</v>
      </c>
      <c r="Q67" s="15">
        <v>45770</v>
      </c>
      <c r="R67" s="15">
        <v>45777</v>
      </c>
      <c r="S67" t="s">
        <v>21</v>
      </c>
      <c r="T67">
        <v>5</v>
      </c>
      <c r="U67" s="2">
        <v>500.44933473999998</v>
      </c>
      <c r="V67" s="2">
        <v>6613.8678599999994</v>
      </c>
      <c r="W67" s="2">
        <v>10.367454400000002</v>
      </c>
      <c r="X67" s="2">
        <v>1.2139108000000001</v>
      </c>
      <c r="Y67" s="2">
        <v>8.7926511999999999</v>
      </c>
      <c r="Z67" s="6">
        <f>Crate_BOMs[[#This Row],[glass weight (lb)]]+Crate_BOMs[[#This Row],[Crate Weight (lb)]]/COUNTIF(Crate_BOMs[crate no.],Crate_BOMs[[#This Row],[crate no.]])</f>
        <v>975.32504708799991</v>
      </c>
      <c r="AA67" s="6" t="str">
        <f>IFERROR(MID(Crate_BOMs[[#This Row],[no]],FIND("ECN",Crate_BOMs[[#This Row],[no]]),200),MID(Crate_BOMs[[#This Row],[no]],39,200))</f>
        <v>2.05 &amp; 2.09 GLZ01</v>
      </c>
      <c r="AB67" s="6" t="str">
        <f>SUBSTITUTE(IF(RIGHT(Crate_BOMs[[#This Row],[PO Sublot-GL]],6)="curved",RIGHT(Crate_BOMs[[#This Row],[PO Sublot-GL]],12),RIGHT(Crate_BOMs[[#This Row],[PO Sublot-GL]],5))," ","")</f>
        <v>GLZ01</v>
      </c>
      <c r="AC67" s="6" t="str">
        <f>SUBSTITUTE(LEFT(Crate_BOMs[[#This Row],[PO Sublot-GL]],LEN(Crate_BOMs[[#This Row],[PO Sublot-GL]])-LEN(Crate_BOMs[[#This Row],[Glass Type]]))," ","")</f>
        <v>2.05&amp;2.09</v>
      </c>
      <c r="AD67" s="6" t="str">
        <f>LEFT(Crate_BOMs[[#This Row],[no]],FIND(" ",Crate_BOMs[[#This Row],[no]],5)-1)</f>
        <v>PO 40536</v>
      </c>
      <c r="AE67" s="6" cm="1">
        <f t="array" ref="AE67">COUNTA(_xlfn.UNIQUE(_xlfn._xlws.FILTER(Crate_BOMs[PO],Crate_BOMs[crate no.]=Crate_BOMs[[#This Row],[crate no.]])))</f>
        <v>2</v>
      </c>
      <c r="AF67" s="10" t="str">
        <f>IF(Crate_BOMs[[#This Row],['# POs in Crate]]=1,"",IF(VLOOKUP(Crate_BOMs[[#This Row],[crate no.]],Crates_[[crate no.]:[New Sublot]],3,FALSE)="","",VLOOKUP(Crate_BOMs[[#This Row],[crate no.]],Crates_[[crate no.]:[New Sublot]],3,FALSE)))</f>
        <v>2.02</v>
      </c>
      <c r="AG67" s="6" t="str">
        <f>IF(Crate_BOMs[[#This Row],['# POs in Crate]]=1,Crate_BOMs[[#This Row],[PO Sublot]],IF(Crate_BOMs[[#This Row],[UPDATED Sublot]]="","",Crate_BOMs[[#This Row],[UPDATED Sublot]]))</f>
        <v>2.02</v>
      </c>
      <c r="AI67">
        <v>7</v>
      </c>
      <c r="AJ67">
        <v>300522778</v>
      </c>
      <c r="AK67" s="23" t="str" cm="1">
        <f t="array" ref="AK67">IF(INDEX(Crate_BOMs['# POs in Crate],MATCH(Crates_[[#This Row],[crate no.]],Crate_BOMs[crate no.],0),)=1,INDEX(Crate_BOMs[PO Sublot],MATCH(Crates_[[#This Row],[crate no.]],Crate_BOMs[crate no.],0),),"")</f>
        <v>2.02</v>
      </c>
      <c r="AL67" s="21" t="str">
        <f>IFERROR(VLOOKUP(Crates_[[#This Row],[crate no.]],AN:AO,2,FALSE),"")</f>
        <v/>
      </c>
    </row>
    <row r="68" spans="1:38" x14ac:dyDescent="0.25">
      <c r="A68">
        <v>3</v>
      </c>
      <c r="B68">
        <v>300520896</v>
      </c>
      <c r="C68">
        <v>2394733</v>
      </c>
      <c r="D68">
        <v>1</v>
      </c>
      <c r="E68" t="s">
        <v>57</v>
      </c>
      <c r="F68" t="s">
        <v>58</v>
      </c>
      <c r="G68">
        <v>2892</v>
      </c>
      <c r="H68">
        <v>2496</v>
      </c>
      <c r="I68">
        <v>114</v>
      </c>
      <c r="J68">
        <v>98</v>
      </c>
      <c r="K68">
        <v>397</v>
      </c>
      <c r="L68">
        <v>1</v>
      </c>
      <c r="M68" t="s">
        <v>55</v>
      </c>
      <c r="N68" t="s">
        <v>56</v>
      </c>
      <c r="O68" s="2">
        <v>875.2351801399999</v>
      </c>
      <c r="P68" s="15">
        <v>45747</v>
      </c>
      <c r="Q68" s="15">
        <v>45770</v>
      </c>
      <c r="R68" s="15">
        <v>45777</v>
      </c>
      <c r="S68" t="s">
        <v>21</v>
      </c>
      <c r="T68">
        <v>5</v>
      </c>
      <c r="U68" s="2">
        <v>500.44933473999998</v>
      </c>
      <c r="V68" s="2">
        <v>6613.8678599999994</v>
      </c>
      <c r="W68" s="2">
        <v>10.367454400000002</v>
      </c>
      <c r="X68" s="2">
        <v>1.2139108000000001</v>
      </c>
      <c r="Y68" s="2">
        <v>8.7926511999999999</v>
      </c>
      <c r="Z68" s="6">
        <f>Crate_BOMs[[#This Row],[glass weight (lb)]]+Crate_BOMs[[#This Row],[Crate Weight (lb)]]/COUNTIF(Crate_BOMs[crate no.],Crate_BOMs[[#This Row],[crate no.]])</f>
        <v>975.32504708799991</v>
      </c>
      <c r="AA68" s="6" t="str">
        <f>IFERROR(MID(Crate_BOMs[[#This Row],[no]],FIND("ECN",Crate_BOMs[[#This Row],[no]]),200),MID(Crate_BOMs[[#This Row],[no]],39,200))</f>
        <v>2.05 &amp; 2.09 GLZ01</v>
      </c>
      <c r="AB68" s="6" t="str">
        <f>SUBSTITUTE(IF(RIGHT(Crate_BOMs[[#This Row],[PO Sublot-GL]],6)="curved",RIGHT(Crate_BOMs[[#This Row],[PO Sublot-GL]],12),RIGHT(Crate_BOMs[[#This Row],[PO Sublot-GL]],5))," ","")</f>
        <v>GLZ01</v>
      </c>
      <c r="AC68" s="6" t="str">
        <f>SUBSTITUTE(LEFT(Crate_BOMs[[#This Row],[PO Sublot-GL]],LEN(Crate_BOMs[[#This Row],[PO Sublot-GL]])-LEN(Crate_BOMs[[#This Row],[Glass Type]]))," ","")</f>
        <v>2.05&amp;2.09</v>
      </c>
      <c r="AD68" s="6" t="str">
        <f>LEFT(Crate_BOMs[[#This Row],[no]],FIND(" ",Crate_BOMs[[#This Row],[no]],5)-1)</f>
        <v>PO 40536</v>
      </c>
      <c r="AE68" s="6" cm="1">
        <f t="array" ref="AE68">COUNTA(_xlfn.UNIQUE(_xlfn._xlws.FILTER(Crate_BOMs[PO],Crate_BOMs[crate no.]=Crate_BOMs[[#This Row],[crate no.]])))</f>
        <v>2</v>
      </c>
      <c r="AF68" s="10" t="str">
        <f>IF(Crate_BOMs[[#This Row],['# POs in Crate]]=1,"",IF(VLOOKUP(Crate_BOMs[[#This Row],[crate no.]],Crates_[[crate no.]:[New Sublot]],3,FALSE)="","",VLOOKUP(Crate_BOMs[[#This Row],[crate no.]],Crates_[[crate no.]:[New Sublot]],3,FALSE)))</f>
        <v>2.02</v>
      </c>
      <c r="AG68" s="6" t="str">
        <f>IF(Crate_BOMs[[#This Row],['# POs in Crate]]=1,Crate_BOMs[[#This Row],[PO Sublot]],IF(Crate_BOMs[[#This Row],[UPDATED Sublot]]="","",Crate_BOMs[[#This Row],[UPDATED Sublot]]))</f>
        <v>2.02</v>
      </c>
      <c r="AI68">
        <v>11</v>
      </c>
      <c r="AJ68">
        <v>300523923</v>
      </c>
      <c r="AK68" s="23" t="str" cm="1">
        <f t="array" ref="AK68">IF(INDEX(Crate_BOMs['# POs in Crate],MATCH(Crates_[[#This Row],[crate no.]],Crate_BOMs[crate no.],0),)=1,INDEX(Crate_BOMs[PO Sublot],MATCH(Crates_[[#This Row],[crate no.]],Crate_BOMs[crate no.],0),),"")</f>
        <v>2.05&amp;2.09</v>
      </c>
      <c r="AL68" s="21" t="str">
        <f>IFERROR(VLOOKUP(Crates_[[#This Row],[crate no.]],AN:AO,2,FALSE),"")</f>
        <v/>
      </c>
    </row>
    <row r="69" spans="1:38" x14ac:dyDescent="0.25">
      <c r="A69">
        <v>3</v>
      </c>
      <c r="B69">
        <v>300520896</v>
      </c>
      <c r="C69">
        <v>2394176</v>
      </c>
      <c r="D69">
        <v>1</v>
      </c>
      <c r="E69" t="s">
        <v>53</v>
      </c>
      <c r="F69" t="s">
        <v>69</v>
      </c>
      <c r="G69">
        <v>2892</v>
      </c>
      <c r="H69">
        <v>2496</v>
      </c>
      <c r="I69">
        <v>114</v>
      </c>
      <c r="J69">
        <v>98</v>
      </c>
      <c r="K69">
        <v>397</v>
      </c>
      <c r="L69">
        <v>1</v>
      </c>
      <c r="M69" t="s">
        <v>55</v>
      </c>
      <c r="N69" t="s">
        <v>56</v>
      </c>
      <c r="O69" s="2">
        <v>875.2351801399999</v>
      </c>
      <c r="P69" s="15">
        <v>45747</v>
      </c>
      <c r="Q69" s="15">
        <v>45770</v>
      </c>
      <c r="R69" s="15">
        <v>45777</v>
      </c>
      <c r="S69" t="s">
        <v>21</v>
      </c>
      <c r="T69">
        <v>5</v>
      </c>
      <c r="U69" s="2">
        <v>500.44933473999998</v>
      </c>
      <c r="V69" s="2">
        <v>6613.8678599999994</v>
      </c>
      <c r="W69" s="2">
        <v>10.367454400000002</v>
      </c>
      <c r="X69" s="2">
        <v>1.2139108000000001</v>
      </c>
      <c r="Y69" s="2">
        <v>8.7926511999999999</v>
      </c>
      <c r="Z69" s="6">
        <f>Crate_BOMs[[#This Row],[glass weight (lb)]]+Crate_BOMs[[#This Row],[Crate Weight (lb)]]/COUNTIF(Crate_BOMs[crate no.],Crate_BOMs[[#This Row],[crate no.]])</f>
        <v>975.32504708799991</v>
      </c>
      <c r="AA69" s="6" t="str">
        <f>IFERROR(MID(Crate_BOMs[[#This Row],[no]],FIND("ECN",Crate_BOMs[[#This Row],[no]]),200),MID(Crate_BOMs[[#This Row],[no]],39,200))</f>
        <v>2.02 GLB01</v>
      </c>
      <c r="AB69" s="6" t="str">
        <f>SUBSTITUTE(IF(RIGHT(Crate_BOMs[[#This Row],[PO Sublot-GL]],6)="curved",RIGHT(Crate_BOMs[[#This Row],[PO Sublot-GL]],12),RIGHT(Crate_BOMs[[#This Row],[PO Sublot-GL]],5))," ","")</f>
        <v>GLB01</v>
      </c>
      <c r="AC69" s="6" t="str">
        <f>SUBSTITUTE(LEFT(Crate_BOMs[[#This Row],[PO Sublot-GL]],LEN(Crate_BOMs[[#This Row],[PO Sublot-GL]])-LEN(Crate_BOMs[[#This Row],[Glass Type]]))," ","")</f>
        <v>2.02</v>
      </c>
      <c r="AD69" s="6" t="str">
        <f>LEFT(Crate_BOMs[[#This Row],[no]],FIND(" ",Crate_BOMs[[#This Row],[no]],5)-1)</f>
        <v>PO 40538</v>
      </c>
      <c r="AE69" s="6" cm="1">
        <f t="array" ref="AE69">COUNTA(_xlfn.UNIQUE(_xlfn._xlws.FILTER(Crate_BOMs[PO],Crate_BOMs[crate no.]=Crate_BOMs[[#This Row],[crate no.]])))</f>
        <v>2</v>
      </c>
      <c r="AF69" s="10" t="str">
        <f>IF(Crate_BOMs[[#This Row],['# POs in Crate]]=1,"",IF(VLOOKUP(Crate_BOMs[[#This Row],[crate no.]],Crates_[[crate no.]:[New Sublot]],3,FALSE)="","",VLOOKUP(Crate_BOMs[[#This Row],[crate no.]],Crates_[[crate no.]:[New Sublot]],3,FALSE)))</f>
        <v>2.02</v>
      </c>
      <c r="AG69" s="6" t="str">
        <f>IF(Crate_BOMs[[#This Row],['# POs in Crate]]=1,Crate_BOMs[[#This Row],[PO Sublot]],IF(Crate_BOMs[[#This Row],[UPDATED Sublot]]="","",Crate_BOMs[[#This Row],[UPDATED Sublot]]))</f>
        <v>2.02</v>
      </c>
      <c r="AI69">
        <v>5</v>
      </c>
      <c r="AJ69">
        <v>300524179</v>
      </c>
      <c r="AK69" s="23" t="str" cm="1">
        <f t="array" ref="AK69">IF(INDEX(Crate_BOMs['# POs in Crate],MATCH(Crates_[[#This Row],[crate no.]],Crate_BOMs[crate no.],0),)=1,INDEX(Crate_BOMs[PO Sublot],MATCH(Crates_[[#This Row],[crate no.]],Crate_BOMs[crate no.],0),),"")</f>
        <v>2.02</v>
      </c>
      <c r="AL69" s="21" t="str">
        <f>IFERROR(VLOOKUP(Crates_[[#This Row],[crate no.]],AN:AO,2,FALSE),"")</f>
        <v/>
      </c>
    </row>
    <row r="70" spans="1:38" x14ac:dyDescent="0.25">
      <c r="A70">
        <v>3</v>
      </c>
      <c r="B70">
        <v>300520896</v>
      </c>
      <c r="C70">
        <v>2394176</v>
      </c>
      <c r="D70">
        <v>1</v>
      </c>
      <c r="E70" t="s">
        <v>53</v>
      </c>
      <c r="F70" t="s">
        <v>69</v>
      </c>
      <c r="G70">
        <v>2892</v>
      </c>
      <c r="H70">
        <v>2496</v>
      </c>
      <c r="I70">
        <v>114</v>
      </c>
      <c r="J70">
        <v>98</v>
      </c>
      <c r="K70">
        <v>397</v>
      </c>
      <c r="L70">
        <v>1</v>
      </c>
      <c r="M70" t="s">
        <v>55</v>
      </c>
      <c r="N70" t="s">
        <v>56</v>
      </c>
      <c r="O70" s="2">
        <v>875.2351801399999</v>
      </c>
      <c r="P70" s="15">
        <v>45747</v>
      </c>
      <c r="Q70" s="15">
        <v>45770</v>
      </c>
      <c r="R70" s="15">
        <v>45777</v>
      </c>
      <c r="S70" t="s">
        <v>21</v>
      </c>
      <c r="T70">
        <v>5</v>
      </c>
      <c r="U70" s="2">
        <v>500.44933473999998</v>
      </c>
      <c r="V70" s="2">
        <v>6613.8678599999994</v>
      </c>
      <c r="W70" s="2">
        <v>10.367454400000002</v>
      </c>
      <c r="X70" s="2">
        <v>1.2139108000000001</v>
      </c>
      <c r="Y70" s="2">
        <v>8.7926511999999999</v>
      </c>
      <c r="Z70" s="6">
        <f>Crate_BOMs[[#This Row],[glass weight (lb)]]+Crate_BOMs[[#This Row],[Crate Weight (lb)]]/COUNTIF(Crate_BOMs[crate no.],Crate_BOMs[[#This Row],[crate no.]])</f>
        <v>975.32504708799991</v>
      </c>
      <c r="AA70" s="6" t="str">
        <f>IFERROR(MID(Crate_BOMs[[#This Row],[no]],FIND("ECN",Crate_BOMs[[#This Row],[no]]),200),MID(Crate_BOMs[[#This Row],[no]],39,200))</f>
        <v>2.02 GLB01</v>
      </c>
      <c r="AB70" s="6" t="str">
        <f>SUBSTITUTE(IF(RIGHT(Crate_BOMs[[#This Row],[PO Sublot-GL]],6)="curved",RIGHT(Crate_BOMs[[#This Row],[PO Sublot-GL]],12),RIGHT(Crate_BOMs[[#This Row],[PO Sublot-GL]],5))," ","")</f>
        <v>GLB01</v>
      </c>
      <c r="AC70" s="6" t="str">
        <f>SUBSTITUTE(LEFT(Crate_BOMs[[#This Row],[PO Sublot-GL]],LEN(Crate_BOMs[[#This Row],[PO Sublot-GL]])-LEN(Crate_BOMs[[#This Row],[Glass Type]]))," ","")</f>
        <v>2.02</v>
      </c>
      <c r="AD70" s="6" t="str">
        <f>LEFT(Crate_BOMs[[#This Row],[no]],FIND(" ",Crate_BOMs[[#This Row],[no]],5)-1)</f>
        <v>PO 40538</v>
      </c>
      <c r="AE70" s="6" cm="1">
        <f t="array" ref="AE70">COUNTA(_xlfn.UNIQUE(_xlfn._xlws.FILTER(Crate_BOMs[PO],Crate_BOMs[crate no.]=Crate_BOMs[[#This Row],[crate no.]])))</f>
        <v>2</v>
      </c>
      <c r="AF70" s="10" t="str">
        <f>IF(Crate_BOMs[[#This Row],['# POs in Crate]]=1,"",IF(VLOOKUP(Crate_BOMs[[#This Row],[crate no.]],Crates_[[crate no.]:[New Sublot]],3,FALSE)="","",VLOOKUP(Crate_BOMs[[#This Row],[crate no.]],Crates_[[crate no.]:[New Sublot]],3,FALSE)))</f>
        <v>2.02</v>
      </c>
      <c r="AG70" s="6" t="str">
        <f>IF(Crate_BOMs[[#This Row],['# POs in Crate]]=1,Crate_BOMs[[#This Row],[PO Sublot]],IF(Crate_BOMs[[#This Row],[UPDATED Sublot]]="","",Crate_BOMs[[#This Row],[UPDATED Sublot]]))</f>
        <v>2.02</v>
      </c>
      <c r="AI70">
        <v>8</v>
      </c>
      <c r="AJ70">
        <v>300524964</v>
      </c>
      <c r="AK70" s="23" t="str" cm="1">
        <f t="array" ref="AK70">IF(INDEX(Crate_BOMs['# POs in Crate],MATCH(Crates_[[#This Row],[crate no.]],Crate_BOMs[crate no.],0),)=1,INDEX(Crate_BOMs[PO Sublot],MATCH(Crates_[[#This Row],[crate no.]],Crate_BOMs[crate no.],0),),"")</f>
        <v>2.03</v>
      </c>
      <c r="AL70" s="21" t="str">
        <f>IFERROR(VLOOKUP(Crates_[[#This Row],[crate no.]],AN:AO,2,FALSE),"")</f>
        <v/>
      </c>
    </row>
    <row r="71" spans="1:38" x14ac:dyDescent="0.25">
      <c r="A71">
        <v>3</v>
      </c>
      <c r="B71">
        <v>300520896</v>
      </c>
      <c r="C71">
        <v>2394178</v>
      </c>
      <c r="D71">
        <v>1</v>
      </c>
      <c r="E71" t="s">
        <v>57</v>
      </c>
      <c r="F71" t="s">
        <v>70</v>
      </c>
      <c r="G71">
        <v>2892</v>
      </c>
      <c r="H71">
        <v>2496</v>
      </c>
      <c r="I71">
        <v>114</v>
      </c>
      <c r="J71">
        <v>98</v>
      </c>
      <c r="K71">
        <v>397</v>
      </c>
      <c r="L71">
        <v>1</v>
      </c>
      <c r="M71" t="s">
        <v>55</v>
      </c>
      <c r="N71" t="s">
        <v>56</v>
      </c>
      <c r="O71" s="2">
        <v>875.2351801399999</v>
      </c>
      <c r="P71" s="15">
        <v>45747</v>
      </c>
      <c r="Q71" s="15">
        <v>45770</v>
      </c>
      <c r="R71" s="15">
        <v>45777</v>
      </c>
      <c r="S71" t="s">
        <v>21</v>
      </c>
      <c r="T71">
        <v>5</v>
      </c>
      <c r="U71" s="2">
        <v>500.44933473999998</v>
      </c>
      <c r="V71" s="2">
        <v>6613.8678599999994</v>
      </c>
      <c r="W71" s="2">
        <v>10.367454400000002</v>
      </c>
      <c r="X71" s="2">
        <v>1.2139108000000001</v>
      </c>
      <c r="Y71" s="2">
        <v>8.7926511999999999</v>
      </c>
      <c r="Z71" s="6">
        <f>Crate_BOMs[[#This Row],[glass weight (lb)]]+Crate_BOMs[[#This Row],[Crate Weight (lb)]]/COUNTIF(Crate_BOMs[crate no.],Crate_BOMs[[#This Row],[crate no.]])</f>
        <v>975.32504708799991</v>
      </c>
      <c r="AA71" s="6" t="str">
        <f>IFERROR(MID(Crate_BOMs[[#This Row],[no]],FIND("ECN",Crate_BOMs[[#This Row],[no]]),200),MID(Crate_BOMs[[#This Row],[no]],39,200))</f>
        <v>2.02 GLZ01</v>
      </c>
      <c r="AB71" s="6" t="str">
        <f>SUBSTITUTE(IF(RIGHT(Crate_BOMs[[#This Row],[PO Sublot-GL]],6)="curved",RIGHT(Crate_BOMs[[#This Row],[PO Sublot-GL]],12),RIGHT(Crate_BOMs[[#This Row],[PO Sublot-GL]],5))," ","")</f>
        <v>GLZ01</v>
      </c>
      <c r="AC71" s="6" t="str">
        <f>SUBSTITUTE(LEFT(Crate_BOMs[[#This Row],[PO Sublot-GL]],LEN(Crate_BOMs[[#This Row],[PO Sublot-GL]])-LEN(Crate_BOMs[[#This Row],[Glass Type]]))," ","")</f>
        <v>2.02</v>
      </c>
      <c r="AD71" s="6" t="str">
        <f>LEFT(Crate_BOMs[[#This Row],[no]],FIND(" ",Crate_BOMs[[#This Row],[no]],5)-1)</f>
        <v>PO 40538</v>
      </c>
      <c r="AE71" s="6" cm="1">
        <f t="array" ref="AE71">COUNTA(_xlfn.UNIQUE(_xlfn._xlws.FILTER(Crate_BOMs[PO],Crate_BOMs[crate no.]=Crate_BOMs[[#This Row],[crate no.]])))</f>
        <v>2</v>
      </c>
      <c r="AF71" s="10" t="str">
        <f>IF(Crate_BOMs[[#This Row],['# POs in Crate]]=1,"",IF(VLOOKUP(Crate_BOMs[[#This Row],[crate no.]],Crates_[[crate no.]:[New Sublot]],3,FALSE)="","",VLOOKUP(Crate_BOMs[[#This Row],[crate no.]],Crates_[[crate no.]:[New Sublot]],3,FALSE)))</f>
        <v>2.02</v>
      </c>
      <c r="AG71" s="6" t="str">
        <f>IF(Crate_BOMs[[#This Row],['# POs in Crate]]=1,Crate_BOMs[[#This Row],[PO Sublot]],IF(Crate_BOMs[[#This Row],[UPDATED Sublot]]="","",Crate_BOMs[[#This Row],[UPDATED Sublot]]))</f>
        <v>2.02</v>
      </c>
    </row>
    <row r="72" spans="1:38" x14ac:dyDescent="0.25">
      <c r="A72">
        <v>3</v>
      </c>
      <c r="B72">
        <v>300521576</v>
      </c>
      <c r="C72">
        <v>2394728</v>
      </c>
      <c r="D72">
        <v>9</v>
      </c>
      <c r="E72" t="s">
        <v>60</v>
      </c>
      <c r="F72" t="s">
        <v>61</v>
      </c>
      <c r="G72">
        <v>2645</v>
      </c>
      <c r="H72">
        <v>2496</v>
      </c>
      <c r="I72">
        <v>104</v>
      </c>
      <c r="J72">
        <v>98</v>
      </c>
      <c r="K72">
        <v>363</v>
      </c>
      <c r="L72">
        <v>1</v>
      </c>
      <c r="M72" t="s">
        <v>13</v>
      </c>
      <c r="N72" t="s">
        <v>14</v>
      </c>
      <c r="O72" s="2">
        <v>800.27801105999993</v>
      </c>
      <c r="P72" s="15">
        <v>45747</v>
      </c>
      <c r="Q72" s="15">
        <v>45770</v>
      </c>
      <c r="R72" s="15">
        <v>45777</v>
      </c>
      <c r="S72" t="s">
        <v>21</v>
      </c>
      <c r="T72">
        <v>5</v>
      </c>
      <c r="U72" s="2">
        <v>473.99386329999999</v>
      </c>
      <c r="V72" s="2">
        <v>6613.8678599999994</v>
      </c>
      <c r="W72" s="2">
        <v>9.5800528000000007</v>
      </c>
      <c r="X72" s="2">
        <v>1.1942257599999999</v>
      </c>
      <c r="Y72" s="2">
        <v>8.7926511999999999</v>
      </c>
      <c r="Z72" s="6">
        <f>Crate_BOMs[[#This Row],[glass weight (lb)]]+Crate_BOMs[[#This Row],[Crate Weight (lb)]]/COUNTIF(Crate_BOMs[crate no.],Crate_BOMs[[#This Row],[crate no.]])</f>
        <v>895.07678371999987</v>
      </c>
      <c r="AA72" s="6" t="str">
        <f>IFERROR(MID(Crate_BOMs[[#This Row],[no]],FIND("ECN",Crate_BOMs[[#This Row],[no]]),200),MID(Crate_BOMs[[#This Row],[no]],39,200))</f>
        <v>2.05 &amp; 2.09 GLA02</v>
      </c>
      <c r="AB72" s="6" t="str">
        <f>SUBSTITUTE(IF(RIGHT(Crate_BOMs[[#This Row],[PO Sublot-GL]],6)="curved",RIGHT(Crate_BOMs[[#This Row],[PO Sublot-GL]],12),RIGHT(Crate_BOMs[[#This Row],[PO Sublot-GL]],5))," ","")</f>
        <v>GLA02</v>
      </c>
      <c r="AC72" s="6" t="str">
        <f>SUBSTITUTE(LEFT(Crate_BOMs[[#This Row],[PO Sublot-GL]],LEN(Crate_BOMs[[#This Row],[PO Sublot-GL]])-LEN(Crate_BOMs[[#This Row],[Glass Type]]))," ","")</f>
        <v>2.05&amp;2.09</v>
      </c>
      <c r="AD72" s="6" t="str">
        <f>LEFT(Crate_BOMs[[#This Row],[no]],FIND(" ",Crate_BOMs[[#This Row],[no]],5)-1)</f>
        <v>PO 40536</v>
      </c>
      <c r="AE72" s="6" cm="1">
        <f t="array" ref="AE72">COUNTA(_xlfn.UNIQUE(_xlfn._xlws.FILTER(Crate_BOMs[PO],Crate_BOMs[crate no.]=Crate_BOMs[[#This Row],[crate no.]])))</f>
        <v>1</v>
      </c>
      <c r="AF72" s="10" t="str">
        <f>IF(Crate_BOMs[[#This Row],['# POs in Crate]]=1,"",IF(VLOOKUP(Crate_BOMs[[#This Row],[crate no.]],Crates_[[crate no.]:[New Sublot]],3,FALSE)="","",VLOOKUP(Crate_BOMs[[#This Row],[crate no.]],Crates_[[crate no.]:[New Sublot]],3,FALSE)))</f>
        <v/>
      </c>
      <c r="AG72" s="6" t="str">
        <f>IF(Crate_BOMs[[#This Row],['# POs in Crate]]=1,Crate_BOMs[[#This Row],[PO Sublot]],IF(Crate_BOMs[[#This Row],[UPDATED Sublot]]="","",Crate_BOMs[[#This Row],[UPDATED Sublot]]))</f>
        <v>2.05&amp;2.09</v>
      </c>
    </row>
    <row r="73" spans="1:38" x14ac:dyDescent="0.25">
      <c r="A73">
        <v>3</v>
      </c>
      <c r="B73">
        <v>300521576</v>
      </c>
      <c r="C73">
        <v>2394728</v>
      </c>
      <c r="D73">
        <v>9</v>
      </c>
      <c r="E73" t="s">
        <v>60</v>
      </c>
      <c r="F73" t="s">
        <v>61</v>
      </c>
      <c r="G73">
        <v>2645</v>
      </c>
      <c r="H73">
        <v>2496</v>
      </c>
      <c r="I73">
        <v>104</v>
      </c>
      <c r="J73">
        <v>98</v>
      </c>
      <c r="K73">
        <v>363</v>
      </c>
      <c r="L73">
        <v>1</v>
      </c>
      <c r="M73" t="s">
        <v>13</v>
      </c>
      <c r="N73" t="s">
        <v>14</v>
      </c>
      <c r="O73" s="2">
        <v>800.27801105999993</v>
      </c>
      <c r="P73" s="15">
        <v>45747</v>
      </c>
      <c r="Q73" s="15">
        <v>45770</v>
      </c>
      <c r="R73" s="15">
        <v>45777</v>
      </c>
      <c r="S73" t="s">
        <v>21</v>
      </c>
      <c r="T73">
        <v>5</v>
      </c>
      <c r="U73" s="2">
        <v>473.99386329999999</v>
      </c>
      <c r="V73" s="2">
        <v>6613.8678599999994</v>
      </c>
      <c r="W73" s="2">
        <v>9.5800528000000007</v>
      </c>
      <c r="X73" s="2">
        <v>1.1942257599999999</v>
      </c>
      <c r="Y73" s="2">
        <v>8.7926511999999999</v>
      </c>
      <c r="Z73" s="6">
        <f>Crate_BOMs[[#This Row],[glass weight (lb)]]+Crate_BOMs[[#This Row],[Crate Weight (lb)]]/COUNTIF(Crate_BOMs[crate no.],Crate_BOMs[[#This Row],[crate no.]])</f>
        <v>895.07678371999987</v>
      </c>
      <c r="AA73" s="6" t="str">
        <f>IFERROR(MID(Crate_BOMs[[#This Row],[no]],FIND("ECN",Crate_BOMs[[#This Row],[no]]),200),MID(Crate_BOMs[[#This Row],[no]],39,200))</f>
        <v>2.05 &amp; 2.09 GLA02</v>
      </c>
      <c r="AB73" s="6" t="str">
        <f>SUBSTITUTE(IF(RIGHT(Crate_BOMs[[#This Row],[PO Sublot-GL]],6)="curved",RIGHT(Crate_BOMs[[#This Row],[PO Sublot-GL]],12),RIGHT(Crate_BOMs[[#This Row],[PO Sublot-GL]],5))," ","")</f>
        <v>GLA02</v>
      </c>
      <c r="AC73" s="6" t="str">
        <f>SUBSTITUTE(LEFT(Crate_BOMs[[#This Row],[PO Sublot-GL]],LEN(Crate_BOMs[[#This Row],[PO Sublot-GL]])-LEN(Crate_BOMs[[#This Row],[Glass Type]]))," ","")</f>
        <v>2.05&amp;2.09</v>
      </c>
      <c r="AD73" s="6" t="str">
        <f>LEFT(Crate_BOMs[[#This Row],[no]],FIND(" ",Crate_BOMs[[#This Row],[no]],5)-1)</f>
        <v>PO 40536</v>
      </c>
      <c r="AE73" s="6" cm="1">
        <f t="array" ref="AE73">COUNTA(_xlfn.UNIQUE(_xlfn._xlws.FILTER(Crate_BOMs[PO],Crate_BOMs[crate no.]=Crate_BOMs[[#This Row],[crate no.]])))</f>
        <v>1</v>
      </c>
      <c r="AF73" s="10" t="str">
        <f>IF(Crate_BOMs[[#This Row],['# POs in Crate]]=1,"",IF(VLOOKUP(Crate_BOMs[[#This Row],[crate no.]],Crates_[[crate no.]:[New Sublot]],3,FALSE)="","",VLOOKUP(Crate_BOMs[[#This Row],[crate no.]],Crates_[[crate no.]:[New Sublot]],3,FALSE)))</f>
        <v/>
      </c>
      <c r="AG73" s="6" t="str">
        <f>IF(Crate_BOMs[[#This Row],['# POs in Crate]]=1,Crate_BOMs[[#This Row],[PO Sublot]],IF(Crate_BOMs[[#This Row],[UPDATED Sublot]]="","",Crate_BOMs[[#This Row],[UPDATED Sublot]]))</f>
        <v>2.05&amp;2.09</v>
      </c>
    </row>
    <row r="74" spans="1:38" x14ac:dyDescent="0.25">
      <c r="A74">
        <v>3</v>
      </c>
      <c r="B74">
        <v>300521576</v>
      </c>
      <c r="C74">
        <v>2394728</v>
      </c>
      <c r="D74">
        <v>9</v>
      </c>
      <c r="E74" t="s">
        <v>60</v>
      </c>
      <c r="F74" t="s">
        <v>61</v>
      </c>
      <c r="G74">
        <v>2645</v>
      </c>
      <c r="H74">
        <v>2496</v>
      </c>
      <c r="I74">
        <v>104</v>
      </c>
      <c r="J74">
        <v>98</v>
      </c>
      <c r="K74">
        <v>363</v>
      </c>
      <c r="L74">
        <v>1</v>
      </c>
      <c r="M74" t="s">
        <v>13</v>
      </c>
      <c r="N74" t="s">
        <v>14</v>
      </c>
      <c r="O74" s="2">
        <v>800.27801105999993</v>
      </c>
      <c r="P74" s="15">
        <v>45747</v>
      </c>
      <c r="Q74" s="15">
        <v>45770</v>
      </c>
      <c r="R74" s="15">
        <v>45777</v>
      </c>
      <c r="S74" t="s">
        <v>21</v>
      </c>
      <c r="T74">
        <v>5</v>
      </c>
      <c r="U74" s="2">
        <v>473.99386329999999</v>
      </c>
      <c r="V74" s="2">
        <v>6613.8678599999994</v>
      </c>
      <c r="W74" s="2">
        <v>9.5800528000000007</v>
      </c>
      <c r="X74" s="2">
        <v>1.1942257599999999</v>
      </c>
      <c r="Y74" s="2">
        <v>8.7926511999999999</v>
      </c>
      <c r="Z74" s="6">
        <f>Crate_BOMs[[#This Row],[glass weight (lb)]]+Crate_BOMs[[#This Row],[Crate Weight (lb)]]/COUNTIF(Crate_BOMs[crate no.],Crate_BOMs[[#This Row],[crate no.]])</f>
        <v>895.07678371999987</v>
      </c>
      <c r="AA74" s="6" t="str">
        <f>IFERROR(MID(Crate_BOMs[[#This Row],[no]],FIND("ECN",Crate_BOMs[[#This Row],[no]]),200),MID(Crate_BOMs[[#This Row],[no]],39,200))</f>
        <v>2.05 &amp; 2.09 GLA02</v>
      </c>
      <c r="AB74" s="6" t="str">
        <f>SUBSTITUTE(IF(RIGHT(Crate_BOMs[[#This Row],[PO Sublot-GL]],6)="curved",RIGHT(Crate_BOMs[[#This Row],[PO Sublot-GL]],12),RIGHT(Crate_BOMs[[#This Row],[PO Sublot-GL]],5))," ","")</f>
        <v>GLA02</v>
      </c>
      <c r="AC74" s="6" t="str">
        <f>SUBSTITUTE(LEFT(Crate_BOMs[[#This Row],[PO Sublot-GL]],LEN(Crate_BOMs[[#This Row],[PO Sublot-GL]])-LEN(Crate_BOMs[[#This Row],[Glass Type]]))," ","")</f>
        <v>2.05&amp;2.09</v>
      </c>
      <c r="AD74" s="6" t="str">
        <f>LEFT(Crate_BOMs[[#This Row],[no]],FIND(" ",Crate_BOMs[[#This Row],[no]],5)-1)</f>
        <v>PO 40536</v>
      </c>
      <c r="AE74" s="6" cm="1">
        <f t="array" ref="AE74">COUNTA(_xlfn.UNIQUE(_xlfn._xlws.FILTER(Crate_BOMs[PO],Crate_BOMs[crate no.]=Crate_BOMs[[#This Row],[crate no.]])))</f>
        <v>1</v>
      </c>
      <c r="AF74" s="10" t="str">
        <f>IF(Crate_BOMs[[#This Row],['# POs in Crate]]=1,"",IF(VLOOKUP(Crate_BOMs[[#This Row],[crate no.]],Crates_[[crate no.]:[New Sublot]],3,FALSE)="","",VLOOKUP(Crate_BOMs[[#This Row],[crate no.]],Crates_[[crate no.]:[New Sublot]],3,FALSE)))</f>
        <v/>
      </c>
      <c r="AG74" s="6" t="str">
        <f>IF(Crate_BOMs[[#This Row],['# POs in Crate]]=1,Crate_BOMs[[#This Row],[PO Sublot]],IF(Crate_BOMs[[#This Row],[UPDATED Sublot]]="","",Crate_BOMs[[#This Row],[UPDATED Sublot]]))</f>
        <v>2.05&amp;2.09</v>
      </c>
    </row>
    <row r="75" spans="1:38" x14ac:dyDescent="0.25">
      <c r="A75">
        <v>3</v>
      </c>
      <c r="B75">
        <v>300521576</v>
      </c>
      <c r="C75">
        <v>2394728</v>
      </c>
      <c r="D75">
        <v>9</v>
      </c>
      <c r="E75" t="s">
        <v>60</v>
      </c>
      <c r="F75" t="s">
        <v>61</v>
      </c>
      <c r="G75">
        <v>2645</v>
      </c>
      <c r="H75">
        <v>2496</v>
      </c>
      <c r="I75">
        <v>104</v>
      </c>
      <c r="J75">
        <v>98</v>
      </c>
      <c r="K75">
        <v>363</v>
      </c>
      <c r="L75">
        <v>1</v>
      </c>
      <c r="M75" t="s">
        <v>13</v>
      </c>
      <c r="N75" t="s">
        <v>14</v>
      </c>
      <c r="O75" s="2">
        <v>800.27801105999993</v>
      </c>
      <c r="P75" s="15">
        <v>45747</v>
      </c>
      <c r="Q75" s="15">
        <v>45770</v>
      </c>
      <c r="R75" s="15">
        <v>45777</v>
      </c>
      <c r="S75" t="s">
        <v>21</v>
      </c>
      <c r="T75">
        <v>5</v>
      </c>
      <c r="U75" s="2">
        <v>473.99386329999999</v>
      </c>
      <c r="V75" s="2">
        <v>6613.8678599999994</v>
      </c>
      <c r="W75" s="2">
        <v>9.5800528000000007</v>
      </c>
      <c r="X75" s="2">
        <v>1.1942257599999999</v>
      </c>
      <c r="Y75" s="2">
        <v>8.7926511999999999</v>
      </c>
      <c r="Z75" s="6">
        <f>Crate_BOMs[[#This Row],[glass weight (lb)]]+Crate_BOMs[[#This Row],[Crate Weight (lb)]]/COUNTIF(Crate_BOMs[crate no.],Crate_BOMs[[#This Row],[crate no.]])</f>
        <v>895.07678371999987</v>
      </c>
      <c r="AA75" s="6" t="str">
        <f>IFERROR(MID(Crate_BOMs[[#This Row],[no]],FIND("ECN",Crate_BOMs[[#This Row],[no]]),200),MID(Crate_BOMs[[#This Row],[no]],39,200))</f>
        <v>2.05 &amp; 2.09 GLA02</v>
      </c>
      <c r="AB75" s="6" t="str">
        <f>SUBSTITUTE(IF(RIGHT(Crate_BOMs[[#This Row],[PO Sublot-GL]],6)="curved",RIGHT(Crate_BOMs[[#This Row],[PO Sublot-GL]],12),RIGHT(Crate_BOMs[[#This Row],[PO Sublot-GL]],5))," ","")</f>
        <v>GLA02</v>
      </c>
      <c r="AC75" s="6" t="str">
        <f>SUBSTITUTE(LEFT(Crate_BOMs[[#This Row],[PO Sublot-GL]],LEN(Crate_BOMs[[#This Row],[PO Sublot-GL]])-LEN(Crate_BOMs[[#This Row],[Glass Type]]))," ","")</f>
        <v>2.05&amp;2.09</v>
      </c>
      <c r="AD75" s="6" t="str">
        <f>LEFT(Crate_BOMs[[#This Row],[no]],FIND(" ",Crate_BOMs[[#This Row],[no]],5)-1)</f>
        <v>PO 40536</v>
      </c>
      <c r="AE75" s="6" cm="1">
        <f t="array" ref="AE75">COUNTA(_xlfn.UNIQUE(_xlfn._xlws.FILTER(Crate_BOMs[PO],Crate_BOMs[crate no.]=Crate_BOMs[[#This Row],[crate no.]])))</f>
        <v>1</v>
      </c>
      <c r="AF75" s="10" t="str">
        <f>IF(Crate_BOMs[[#This Row],['# POs in Crate]]=1,"",IF(VLOOKUP(Crate_BOMs[[#This Row],[crate no.]],Crates_[[crate no.]:[New Sublot]],3,FALSE)="","",VLOOKUP(Crate_BOMs[[#This Row],[crate no.]],Crates_[[crate no.]:[New Sublot]],3,FALSE)))</f>
        <v/>
      </c>
      <c r="AG75" s="6" t="str">
        <f>IF(Crate_BOMs[[#This Row],['# POs in Crate]]=1,Crate_BOMs[[#This Row],[PO Sublot]],IF(Crate_BOMs[[#This Row],[UPDATED Sublot]]="","",Crate_BOMs[[#This Row],[UPDATED Sublot]]))</f>
        <v>2.05&amp;2.09</v>
      </c>
    </row>
    <row r="76" spans="1:38" x14ac:dyDescent="0.25">
      <c r="A76">
        <v>3</v>
      </c>
      <c r="B76">
        <v>300521576</v>
      </c>
      <c r="C76">
        <v>2394727</v>
      </c>
      <c r="D76">
        <v>3</v>
      </c>
      <c r="E76" t="s">
        <v>62</v>
      </c>
      <c r="F76" t="s">
        <v>71</v>
      </c>
      <c r="G76">
        <v>2551</v>
      </c>
      <c r="H76">
        <v>2496</v>
      </c>
      <c r="I76">
        <v>100</v>
      </c>
      <c r="J76">
        <v>98</v>
      </c>
      <c r="K76">
        <v>350</v>
      </c>
      <c r="L76">
        <v>1</v>
      </c>
      <c r="M76" t="s">
        <v>13</v>
      </c>
      <c r="N76" t="s">
        <v>14</v>
      </c>
      <c r="O76" s="2">
        <v>771.61791699999992</v>
      </c>
      <c r="P76" s="15">
        <v>45747</v>
      </c>
      <c r="Q76" s="15">
        <v>45770</v>
      </c>
      <c r="R76" s="15">
        <v>45777</v>
      </c>
      <c r="S76" t="s">
        <v>21</v>
      </c>
      <c r="T76">
        <v>5</v>
      </c>
      <c r="U76" s="2">
        <v>473.99386329999999</v>
      </c>
      <c r="V76" s="2">
        <v>6613.8678599999994</v>
      </c>
      <c r="W76" s="2">
        <v>9.5800528000000007</v>
      </c>
      <c r="X76" s="2">
        <v>1.1942257599999999</v>
      </c>
      <c r="Y76" s="2">
        <v>8.7926511999999999</v>
      </c>
      <c r="Z76" s="6">
        <f>Crate_BOMs[[#This Row],[glass weight (lb)]]+Crate_BOMs[[#This Row],[Crate Weight (lb)]]/COUNTIF(Crate_BOMs[crate no.],Crate_BOMs[[#This Row],[crate no.]])</f>
        <v>866.41668965999997</v>
      </c>
      <c r="AA76" s="6" t="str">
        <f>IFERROR(MID(Crate_BOMs[[#This Row],[no]],FIND("ECN",Crate_BOMs[[#This Row],[no]]),200),MID(Crate_BOMs[[#This Row],[no]],39,200))</f>
        <v>2.05 &amp; 2.09 GLA01</v>
      </c>
      <c r="AB76" s="6" t="str">
        <f>SUBSTITUTE(IF(RIGHT(Crate_BOMs[[#This Row],[PO Sublot-GL]],6)="curved",RIGHT(Crate_BOMs[[#This Row],[PO Sublot-GL]],12),RIGHT(Crate_BOMs[[#This Row],[PO Sublot-GL]],5))," ","")</f>
        <v>GLA01</v>
      </c>
      <c r="AC76" s="6" t="str">
        <f>SUBSTITUTE(LEFT(Crate_BOMs[[#This Row],[PO Sublot-GL]],LEN(Crate_BOMs[[#This Row],[PO Sublot-GL]])-LEN(Crate_BOMs[[#This Row],[Glass Type]]))," ","")</f>
        <v>2.05&amp;2.09</v>
      </c>
      <c r="AD76" s="6" t="str">
        <f>LEFT(Crate_BOMs[[#This Row],[no]],FIND(" ",Crate_BOMs[[#This Row],[no]],5)-1)</f>
        <v>PO 40536</v>
      </c>
      <c r="AE76" s="6" cm="1">
        <f t="array" ref="AE76">COUNTA(_xlfn.UNIQUE(_xlfn._xlws.FILTER(Crate_BOMs[PO],Crate_BOMs[crate no.]=Crate_BOMs[[#This Row],[crate no.]])))</f>
        <v>1</v>
      </c>
      <c r="AF76" s="10" t="str">
        <f>IF(Crate_BOMs[[#This Row],['# POs in Crate]]=1,"",IF(VLOOKUP(Crate_BOMs[[#This Row],[crate no.]],Crates_[[crate no.]:[New Sublot]],3,FALSE)="","",VLOOKUP(Crate_BOMs[[#This Row],[crate no.]],Crates_[[crate no.]:[New Sublot]],3,FALSE)))</f>
        <v/>
      </c>
      <c r="AG76" s="6" t="str">
        <f>IF(Crate_BOMs[[#This Row],['# POs in Crate]]=1,Crate_BOMs[[#This Row],[PO Sublot]],IF(Crate_BOMs[[#This Row],[UPDATED Sublot]]="","",Crate_BOMs[[#This Row],[UPDATED Sublot]]))</f>
        <v>2.05&amp;2.09</v>
      </c>
    </row>
    <row r="77" spans="1:38" x14ac:dyDescent="0.25">
      <c r="A77">
        <v>3</v>
      </c>
      <c r="B77">
        <v>300520083</v>
      </c>
      <c r="C77">
        <v>2394734</v>
      </c>
      <c r="D77">
        <v>1</v>
      </c>
      <c r="E77" t="s">
        <v>64</v>
      </c>
      <c r="F77" t="s">
        <v>65</v>
      </c>
      <c r="G77">
        <v>2181</v>
      </c>
      <c r="H77">
        <v>2496</v>
      </c>
      <c r="I77">
        <v>86</v>
      </c>
      <c r="J77">
        <v>98</v>
      </c>
      <c r="K77">
        <v>299</v>
      </c>
      <c r="L77">
        <v>1</v>
      </c>
      <c r="M77" t="s">
        <v>51</v>
      </c>
      <c r="N77" t="s">
        <v>52</v>
      </c>
      <c r="O77" s="2">
        <v>659.18216337999991</v>
      </c>
      <c r="P77" s="15">
        <v>45747</v>
      </c>
      <c r="Q77" s="15">
        <v>45770</v>
      </c>
      <c r="R77" s="15">
        <v>45777</v>
      </c>
      <c r="S77" t="s">
        <v>21</v>
      </c>
      <c r="T77">
        <v>7</v>
      </c>
      <c r="U77" s="2">
        <v>471.78924067999998</v>
      </c>
      <c r="V77" s="2">
        <v>6613.8678599999994</v>
      </c>
      <c r="W77" s="2">
        <v>9.0551183999999996</v>
      </c>
      <c r="X77" s="2">
        <v>1.5091863999999999</v>
      </c>
      <c r="Y77" s="2">
        <v>7.7427824000000003</v>
      </c>
      <c r="Z77" s="6">
        <f>Crate_BOMs[[#This Row],[glass weight (lb)]]+Crate_BOMs[[#This Row],[Crate Weight (lb)]]/COUNTIF(Crate_BOMs[crate no.],Crate_BOMs[[#This Row],[crate no.]])</f>
        <v>726.58062633428563</v>
      </c>
      <c r="AA77" s="6" t="str">
        <f>IFERROR(MID(Crate_BOMs[[#This Row],[no]],FIND("ECN",Crate_BOMs[[#This Row],[no]]),200),MID(Crate_BOMs[[#This Row],[no]],39,200))</f>
        <v>2.05 &amp; 2.09 GLZ02</v>
      </c>
      <c r="AB77" s="6" t="str">
        <f>SUBSTITUTE(IF(RIGHT(Crate_BOMs[[#This Row],[PO Sublot-GL]],6)="curved",RIGHT(Crate_BOMs[[#This Row],[PO Sublot-GL]],12),RIGHT(Crate_BOMs[[#This Row],[PO Sublot-GL]],5))," ","")</f>
        <v>GLZ02</v>
      </c>
      <c r="AC77" s="6" t="str">
        <f>SUBSTITUTE(LEFT(Crate_BOMs[[#This Row],[PO Sublot-GL]],LEN(Crate_BOMs[[#This Row],[PO Sublot-GL]])-LEN(Crate_BOMs[[#This Row],[Glass Type]]))," ","")</f>
        <v>2.05&amp;2.09</v>
      </c>
      <c r="AD77" s="6" t="str">
        <f>LEFT(Crate_BOMs[[#This Row],[no]],FIND(" ",Crate_BOMs[[#This Row],[no]],5)-1)</f>
        <v>PO 40536</v>
      </c>
      <c r="AE77" s="6" cm="1">
        <f t="array" ref="AE77">COUNTA(_xlfn.UNIQUE(_xlfn._xlws.FILTER(Crate_BOMs[PO],Crate_BOMs[crate no.]=Crate_BOMs[[#This Row],[crate no.]])))</f>
        <v>2</v>
      </c>
      <c r="AF77" s="10" t="str">
        <f>IF(Crate_BOMs[[#This Row],['# POs in Crate]]=1,"",IF(VLOOKUP(Crate_BOMs[[#This Row],[crate no.]],Crates_[[crate no.]:[New Sublot]],3,FALSE)="","",VLOOKUP(Crate_BOMs[[#This Row],[crate no.]],Crates_[[crate no.]:[New Sublot]],3,FALSE)))</f>
        <v>2.03</v>
      </c>
      <c r="AG77" s="6" t="str">
        <f>IF(Crate_BOMs[[#This Row],['# POs in Crate]]=1,Crate_BOMs[[#This Row],[PO Sublot]],IF(Crate_BOMs[[#This Row],[UPDATED Sublot]]="","",Crate_BOMs[[#This Row],[UPDATED Sublot]]))</f>
        <v>2.03</v>
      </c>
    </row>
    <row r="78" spans="1:38" x14ac:dyDescent="0.25">
      <c r="A78">
        <v>3</v>
      </c>
      <c r="B78">
        <v>300520083</v>
      </c>
      <c r="C78">
        <v>2394179</v>
      </c>
      <c r="D78">
        <v>1</v>
      </c>
      <c r="E78" t="s">
        <v>64</v>
      </c>
      <c r="F78" t="s">
        <v>72</v>
      </c>
      <c r="G78">
        <v>2181</v>
      </c>
      <c r="H78">
        <v>2496</v>
      </c>
      <c r="I78">
        <v>86</v>
      </c>
      <c r="J78">
        <v>98</v>
      </c>
      <c r="K78">
        <v>299</v>
      </c>
      <c r="L78">
        <v>1</v>
      </c>
      <c r="M78" t="s">
        <v>51</v>
      </c>
      <c r="N78" t="s">
        <v>52</v>
      </c>
      <c r="O78" s="2">
        <v>659.18216337999991</v>
      </c>
      <c r="P78" s="15">
        <v>45747</v>
      </c>
      <c r="Q78" s="15">
        <v>45770</v>
      </c>
      <c r="R78" s="15">
        <v>45777</v>
      </c>
      <c r="S78" t="s">
        <v>21</v>
      </c>
      <c r="T78">
        <v>7</v>
      </c>
      <c r="U78" s="2">
        <v>471.78924067999998</v>
      </c>
      <c r="V78" s="2">
        <v>6613.8678599999994</v>
      </c>
      <c r="W78" s="2">
        <v>9.0551183999999996</v>
      </c>
      <c r="X78" s="2">
        <v>1.5091863999999999</v>
      </c>
      <c r="Y78" s="2">
        <v>7.7427824000000003</v>
      </c>
      <c r="Z78" s="6">
        <f>Crate_BOMs[[#This Row],[glass weight (lb)]]+Crate_BOMs[[#This Row],[Crate Weight (lb)]]/COUNTIF(Crate_BOMs[crate no.],Crate_BOMs[[#This Row],[crate no.]])</f>
        <v>726.58062633428563</v>
      </c>
      <c r="AA78" s="6" t="str">
        <f>IFERROR(MID(Crate_BOMs[[#This Row],[no]],FIND("ECN",Crate_BOMs[[#This Row],[no]]),200),MID(Crate_BOMs[[#This Row],[no]],39,200))</f>
        <v>2.02 GLZ02</v>
      </c>
      <c r="AB78" s="6" t="str">
        <f>SUBSTITUTE(IF(RIGHT(Crate_BOMs[[#This Row],[PO Sublot-GL]],6)="curved",RIGHT(Crate_BOMs[[#This Row],[PO Sublot-GL]],12),RIGHT(Crate_BOMs[[#This Row],[PO Sublot-GL]],5))," ","")</f>
        <v>GLZ02</v>
      </c>
      <c r="AC78" s="6" t="str">
        <f>SUBSTITUTE(LEFT(Crate_BOMs[[#This Row],[PO Sublot-GL]],LEN(Crate_BOMs[[#This Row],[PO Sublot-GL]])-LEN(Crate_BOMs[[#This Row],[Glass Type]]))," ","")</f>
        <v>2.02</v>
      </c>
      <c r="AD78" s="6" t="str">
        <f>LEFT(Crate_BOMs[[#This Row],[no]],FIND(" ",Crate_BOMs[[#This Row],[no]],5)-1)</f>
        <v>PO 40538</v>
      </c>
      <c r="AE78" s="6" cm="1">
        <f t="array" ref="AE78">COUNTA(_xlfn.UNIQUE(_xlfn._xlws.FILTER(Crate_BOMs[PO],Crate_BOMs[crate no.]=Crate_BOMs[[#This Row],[crate no.]])))</f>
        <v>2</v>
      </c>
      <c r="AF78" s="10" t="str">
        <f>IF(Crate_BOMs[[#This Row],['# POs in Crate]]=1,"",IF(VLOOKUP(Crate_BOMs[[#This Row],[crate no.]],Crates_[[crate no.]:[New Sublot]],3,FALSE)="","",VLOOKUP(Crate_BOMs[[#This Row],[crate no.]],Crates_[[crate no.]:[New Sublot]],3,FALSE)))</f>
        <v>2.03</v>
      </c>
      <c r="AG78" s="6" t="str">
        <f>IF(Crate_BOMs[[#This Row],['# POs in Crate]]=1,Crate_BOMs[[#This Row],[PO Sublot]],IF(Crate_BOMs[[#This Row],[UPDATED Sublot]]="","",Crate_BOMs[[#This Row],[UPDATED Sublot]]))</f>
        <v>2.03</v>
      </c>
    </row>
    <row r="79" spans="1:38" x14ac:dyDescent="0.25">
      <c r="A79">
        <v>3</v>
      </c>
      <c r="B79">
        <v>300520083</v>
      </c>
      <c r="C79">
        <v>2394179</v>
      </c>
      <c r="D79">
        <v>1</v>
      </c>
      <c r="E79" t="s">
        <v>64</v>
      </c>
      <c r="F79" t="s">
        <v>72</v>
      </c>
      <c r="G79">
        <v>2181</v>
      </c>
      <c r="H79">
        <v>2496</v>
      </c>
      <c r="I79">
        <v>86</v>
      </c>
      <c r="J79">
        <v>98</v>
      </c>
      <c r="K79">
        <v>299</v>
      </c>
      <c r="L79">
        <v>1</v>
      </c>
      <c r="M79" t="s">
        <v>51</v>
      </c>
      <c r="N79" t="s">
        <v>52</v>
      </c>
      <c r="O79" s="2">
        <v>659.18216337999991</v>
      </c>
      <c r="P79" s="15">
        <v>45747</v>
      </c>
      <c r="Q79" s="15">
        <v>45770</v>
      </c>
      <c r="R79" s="15">
        <v>45777</v>
      </c>
      <c r="S79" t="s">
        <v>21</v>
      </c>
      <c r="T79">
        <v>7</v>
      </c>
      <c r="U79" s="2">
        <v>471.78924067999998</v>
      </c>
      <c r="V79" s="2">
        <v>6613.8678599999994</v>
      </c>
      <c r="W79" s="2">
        <v>9.0551183999999996</v>
      </c>
      <c r="X79" s="2">
        <v>1.5091863999999999</v>
      </c>
      <c r="Y79" s="2">
        <v>7.7427824000000003</v>
      </c>
      <c r="Z79" s="6">
        <f>Crate_BOMs[[#This Row],[glass weight (lb)]]+Crate_BOMs[[#This Row],[Crate Weight (lb)]]/COUNTIF(Crate_BOMs[crate no.],Crate_BOMs[[#This Row],[crate no.]])</f>
        <v>726.58062633428563</v>
      </c>
      <c r="AA79" s="6" t="str">
        <f>IFERROR(MID(Crate_BOMs[[#This Row],[no]],FIND("ECN",Crate_BOMs[[#This Row],[no]]),200),MID(Crate_BOMs[[#This Row],[no]],39,200))</f>
        <v>2.02 GLZ02</v>
      </c>
      <c r="AB79" s="6" t="str">
        <f>SUBSTITUTE(IF(RIGHT(Crate_BOMs[[#This Row],[PO Sublot-GL]],6)="curved",RIGHT(Crate_BOMs[[#This Row],[PO Sublot-GL]],12),RIGHT(Crate_BOMs[[#This Row],[PO Sublot-GL]],5))," ","")</f>
        <v>GLZ02</v>
      </c>
      <c r="AC79" s="6" t="str">
        <f>SUBSTITUTE(LEFT(Crate_BOMs[[#This Row],[PO Sublot-GL]],LEN(Crate_BOMs[[#This Row],[PO Sublot-GL]])-LEN(Crate_BOMs[[#This Row],[Glass Type]]))," ","")</f>
        <v>2.02</v>
      </c>
      <c r="AD79" s="6" t="str">
        <f>LEFT(Crate_BOMs[[#This Row],[no]],FIND(" ",Crate_BOMs[[#This Row],[no]],5)-1)</f>
        <v>PO 40538</v>
      </c>
      <c r="AE79" s="6" cm="1">
        <f t="array" ref="AE79">COUNTA(_xlfn.UNIQUE(_xlfn._xlws.FILTER(Crate_BOMs[PO],Crate_BOMs[crate no.]=Crate_BOMs[[#This Row],[crate no.]])))</f>
        <v>2</v>
      </c>
      <c r="AF79" s="10" t="str">
        <f>IF(Crate_BOMs[[#This Row],['# POs in Crate]]=1,"",IF(VLOOKUP(Crate_BOMs[[#This Row],[crate no.]],Crates_[[crate no.]:[New Sublot]],3,FALSE)="","",VLOOKUP(Crate_BOMs[[#This Row],[crate no.]],Crates_[[crate no.]:[New Sublot]],3,FALSE)))</f>
        <v>2.03</v>
      </c>
      <c r="AG79" s="6" t="str">
        <f>IF(Crate_BOMs[[#This Row],['# POs in Crate]]=1,Crate_BOMs[[#This Row],[PO Sublot]],IF(Crate_BOMs[[#This Row],[UPDATED Sublot]]="","",Crate_BOMs[[#This Row],[UPDATED Sublot]]))</f>
        <v>2.03</v>
      </c>
    </row>
    <row r="80" spans="1:38" x14ac:dyDescent="0.25">
      <c r="A80">
        <v>3</v>
      </c>
      <c r="B80">
        <v>300520083</v>
      </c>
      <c r="C80">
        <v>2394179</v>
      </c>
      <c r="D80">
        <v>1</v>
      </c>
      <c r="E80" t="s">
        <v>64</v>
      </c>
      <c r="F80" t="s">
        <v>72</v>
      </c>
      <c r="G80">
        <v>2181</v>
      </c>
      <c r="H80">
        <v>2496</v>
      </c>
      <c r="I80">
        <v>86</v>
      </c>
      <c r="J80">
        <v>98</v>
      </c>
      <c r="K80">
        <v>299</v>
      </c>
      <c r="L80">
        <v>1</v>
      </c>
      <c r="M80" t="s">
        <v>51</v>
      </c>
      <c r="N80" t="s">
        <v>52</v>
      </c>
      <c r="O80" s="2">
        <v>659.18216337999991</v>
      </c>
      <c r="P80" s="15">
        <v>45747</v>
      </c>
      <c r="Q80" s="15">
        <v>45770</v>
      </c>
      <c r="R80" s="15">
        <v>45777</v>
      </c>
      <c r="S80" t="s">
        <v>21</v>
      </c>
      <c r="T80">
        <v>7</v>
      </c>
      <c r="U80" s="2">
        <v>471.78924067999998</v>
      </c>
      <c r="V80" s="2">
        <v>6613.8678599999994</v>
      </c>
      <c r="W80" s="2">
        <v>9.0551183999999996</v>
      </c>
      <c r="X80" s="2">
        <v>1.5091863999999999</v>
      </c>
      <c r="Y80" s="2">
        <v>7.7427824000000003</v>
      </c>
      <c r="Z80" s="6">
        <f>Crate_BOMs[[#This Row],[glass weight (lb)]]+Crate_BOMs[[#This Row],[Crate Weight (lb)]]/COUNTIF(Crate_BOMs[crate no.],Crate_BOMs[[#This Row],[crate no.]])</f>
        <v>726.58062633428563</v>
      </c>
      <c r="AA80" s="6" t="str">
        <f>IFERROR(MID(Crate_BOMs[[#This Row],[no]],FIND("ECN",Crate_BOMs[[#This Row],[no]]),200),MID(Crate_BOMs[[#This Row],[no]],39,200))</f>
        <v>2.02 GLZ02</v>
      </c>
      <c r="AB80" s="6" t="str">
        <f>SUBSTITUTE(IF(RIGHT(Crate_BOMs[[#This Row],[PO Sublot-GL]],6)="curved",RIGHT(Crate_BOMs[[#This Row],[PO Sublot-GL]],12),RIGHT(Crate_BOMs[[#This Row],[PO Sublot-GL]],5))," ","")</f>
        <v>GLZ02</v>
      </c>
      <c r="AC80" s="6" t="str">
        <f>SUBSTITUTE(LEFT(Crate_BOMs[[#This Row],[PO Sublot-GL]],LEN(Crate_BOMs[[#This Row],[PO Sublot-GL]])-LEN(Crate_BOMs[[#This Row],[Glass Type]]))," ","")</f>
        <v>2.02</v>
      </c>
      <c r="AD80" s="6" t="str">
        <f>LEFT(Crate_BOMs[[#This Row],[no]],FIND(" ",Crate_BOMs[[#This Row],[no]],5)-1)</f>
        <v>PO 40538</v>
      </c>
      <c r="AE80" s="6" cm="1">
        <f t="array" ref="AE80">COUNTA(_xlfn.UNIQUE(_xlfn._xlws.FILTER(Crate_BOMs[PO],Crate_BOMs[crate no.]=Crate_BOMs[[#This Row],[crate no.]])))</f>
        <v>2</v>
      </c>
      <c r="AF80" s="10" t="str">
        <f>IF(Crate_BOMs[[#This Row],['# POs in Crate]]=1,"",IF(VLOOKUP(Crate_BOMs[[#This Row],[crate no.]],Crates_[[crate no.]:[New Sublot]],3,FALSE)="","",VLOOKUP(Crate_BOMs[[#This Row],[crate no.]],Crates_[[crate no.]:[New Sublot]],3,FALSE)))</f>
        <v>2.03</v>
      </c>
      <c r="AG80" s="6" t="str">
        <f>IF(Crate_BOMs[[#This Row],['# POs in Crate]]=1,Crate_BOMs[[#This Row],[PO Sublot]],IF(Crate_BOMs[[#This Row],[UPDATED Sublot]]="","",Crate_BOMs[[#This Row],[UPDATED Sublot]]))</f>
        <v>2.03</v>
      </c>
    </row>
    <row r="81" spans="1:33" x14ac:dyDescent="0.25">
      <c r="A81">
        <v>3</v>
      </c>
      <c r="B81">
        <v>300520083</v>
      </c>
      <c r="C81">
        <v>2394179</v>
      </c>
      <c r="D81">
        <v>1</v>
      </c>
      <c r="E81" t="s">
        <v>64</v>
      </c>
      <c r="F81" t="s">
        <v>72</v>
      </c>
      <c r="G81">
        <v>2181</v>
      </c>
      <c r="H81">
        <v>2496</v>
      </c>
      <c r="I81">
        <v>86</v>
      </c>
      <c r="J81">
        <v>98</v>
      </c>
      <c r="K81">
        <v>299</v>
      </c>
      <c r="L81">
        <v>1</v>
      </c>
      <c r="M81" t="s">
        <v>51</v>
      </c>
      <c r="N81" t="s">
        <v>52</v>
      </c>
      <c r="O81" s="2">
        <v>659.18216337999991</v>
      </c>
      <c r="P81" s="15">
        <v>45747</v>
      </c>
      <c r="Q81" s="15">
        <v>45770</v>
      </c>
      <c r="R81" s="15">
        <v>45777</v>
      </c>
      <c r="S81" t="s">
        <v>21</v>
      </c>
      <c r="T81">
        <v>7</v>
      </c>
      <c r="U81" s="2">
        <v>471.78924067999998</v>
      </c>
      <c r="V81" s="2">
        <v>6613.8678599999994</v>
      </c>
      <c r="W81" s="2">
        <v>9.0551183999999996</v>
      </c>
      <c r="X81" s="2">
        <v>1.5091863999999999</v>
      </c>
      <c r="Y81" s="2">
        <v>7.7427824000000003</v>
      </c>
      <c r="Z81" s="6">
        <f>Crate_BOMs[[#This Row],[glass weight (lb)]]+Crate_BOMs[[#This Row],[Crate Weight (lb)]]/COUNTIF(Crate_BOMs[crate no.],Crate_BOMs[[#This Row],[crate no.]])</f>
        <v>726.58062633428563</v>
      </c>
      <c r="AA81" s="6" t="str">
        <f>IFERROR(MID(Crate_BOMs[[#This Row],[no]],FIND("ECN",Crate_BOMs[[#This Row],[no]]),200),MID(Crate_BOMs[[#This Row],[no]],39,200))</f>
        <v>2.02 GLZ02</v>
      </c>
      <c r="AB81" s="6" t="str">
        <f>SUBSTITUTE(IF(RIGHT(Crate_BOMs[[#This Row],[PO Sublot-GL]],6)="curved",RIGHT(Crate_BOMs[[#This Row],[PO Sublot-GL]],12),RIGHT(Crate_BOMs[[#This Row],[PO Sublot-GL]],5))," ","")</f>
        <v>GLZ02</v>
      </c>
      <c r="AC81" s="6" t="str">
        <f>SUBSTITUTE(LEFT(Crate_BOMs[[#This Row],[PO Sublot-GL]],LEN(Crate_BOMs[[#This Row],[PO Sublot-GL]])-LEN(Crate_BOMs[[#This Row],[Glass Type]]))," ","")</f>
        <v>2.02</v>
      </c>
      <c r="AD81" s="6" t="str">
        <f>LEFT(Crate_BOMs[[#This Row],[no]],FIND(" ",Crate_BOMs[[#This Row],[no]],5)-1)</f>
        <v>PO 40538</v>
      </c>
      <c r="AE81" s="6" cm="1">
        <f t="array" ref="AE81">COUNTA(_xlfn.UNIQUE(_xlfn._xlws.FILTER(Crate_BOMs[PO],Crate_BOMs[crate no.]=Crate_BOMs[[#This Row],[crate no.]])))</f>
        <v>2</v>
      </c>
      <c r="AF81" s="10" t="str">
        <f>IF(Crate_BOMs[[#This Row],['# POs in Crate]]=1,"",IF(VLOOKUP(Crate_BOMs[[#This Row],[crate no.]],Crates_[[crate no.]:[New Sublot]],3,FALSE)="","",VLOOKUP(Crate_BOMs[[#This Row],[crate no.]],Crates_[[crate no.]:[New Sublot]],3,FALSE)))</f>
        <v>2.03</v>
      </c>
      <c r="AG81" s="6" t="str">
        <f>IF(Crate_BOMs[[#This Row],['# POs in Crate]]=1,Crate_BOMs[[#This Row],[PO Sublot]],IF(Crate_BOMs[[#This Row],[UPDATED Sublot]]="","",Crate_BOMs[[#This Row],[UPDATED Sublot]]))</f>
        <v>2.03</v>
      </c>
    </row>
    <row r="82" spans="1:33" x14ac:dyDescent="0.25">
      <c r="A82">
        <v>3</v>
      </c>
      <c r="B82">
        <v>300520083</v>
      </c>
      <c r="C82">
        <v>2394179</v>
      </c>
      <c r="D82">
        <v>1</v>
      </c>
      <c r="E82" t="s">
        <v>64</v>
      </c>
      <c r="F82" t="s">
        <v>72</v>
      </c>
      <c r="G82">
        <v>2181</v>
      </c>
      <c r="H82">
        <v>2496</v>
      </c>
      <c r="I82">
        <v>86</v>
      </c>
      <c r="J82">
        <v>98</v>
      </c>
      <c r="K82">
        <v>299</v>
      </c>
      <c r="L82">
        <v>1</v>
      </c>
      <c r="M82" t="s">
        <v>51</v>
      </c>
      <c r="N82" t="s">
        <v>52</v>
      </c>
      <c r="O82" s="2">
        <v>659.18216337999991</v>
      </c>
      <c r="P82" s="15">
        <v>45747</v>
      </c>
      <c r="Q82" s="15">
        <v>45770</v>
      </c>
      <c r="R82" s="15">
        <v>45777</v>
      </c>
      <c r="S82" t="s">
        <v>21</v>
      </c>
      <c r="T82">
        <v>7</v>
      </c>
      <c r="U82" s="2">
        <v>471.78924067999998</v>
      </c>
      <c r="V82" s="2">
        <v>6613.8678599999994</v>
      </c>
      <c r="W82" s="2">
        <v>9.0551183999999996</v>
      </c>
      <c r="X82" s="2">
        <v>1.5091863999999999</v>
      </c>
      <c r="Y82" s="2">
        <v>7.7427824000000003</v>
      </c>
      <c r="Z82" s="6">
        <f>Crate_BOMs[[#This Row],[glass weight (lb)]]+Crate_BOMs[[#This Row],[Crate Weight (lb)]]/COUNTIF(Crate_BOMs[crate no.],Crate_BOMs[[#This Row],[crate no.]])</f>
        <v>726.58062633428563</v>
      </c>
      <c r="AA82" s="6" t="str">
        <f>IFERROR(MID(Crate_BOMs[[#This Row],[no]],FIND("ECN",Crate_BOMs[[#This Row],[no]]),200),MID(Crate_BOMs[[#This Row],[no]],39,200))</f>
        <v>2.02 GLZ02</v>
      </c>
      <c r="AB82" s="6" t="str">
        <f>SUBSTITUTE(IF(RIGHT(Crate_BOMs[[#This Row],[PO Sublot-GL]],6)="curved",RIGHT(Crate_BOMs[[#This Row],[PO Sublot-GL]],12),RIGHT(Crate_BOMs[[#This Row],[PO Sublot-GL]],5))," ","")</f>
        <v>GLZ02</v>
      </c>
      <c r="AC82" s="6" t="str">
        <f>SUBSTITUTE(LEFT(Crate_BOMs[[#This Row],[PO Sublot-GL]],LEN(Crate_BOMs[[#This Row],[PO Sublot-GL]])-LEN(Crate_BOMs[[#This Row],[Glass Type]]))," ","")</f>
        <v>2.02</v>
      </c>
      <c r="AD82" s="6" t="str">
        <f>LEFT(Crate_BOMs[[#This Row],[no]],FIND(" ",Crate_BOMs[[#This Row],[no]],5)-1)</f>
        <v>PO 40538</v>
      </c>
      <c r="AE82" s="6" cm="1">
        <f t="array" ref="AE82">COUNTA(_xlfn.UNIQUE(_xlfn._xlws.FILTER(Crate_BOMs[PO],Crate_BOMs[crate no.]=Crate_BOMs[[#This Row],[crate no.]])))</f>
        <v>2</v>
      </c>
      <c r="AF82" s="10" t="str">
        <f>IF(Crate_BOMs[[#This Row],['# POs in Crate]]=1,"",IF(VLOOKUP(Crate_BOMs[[#This Row],[crate no.]],Crates_[[crate no.]:[New Sublot]],3,FALSE)="","",VLOOKUP(Crate_BOMs[[#This Row],[crate no.]],Crates_[[crate no.]:[New Sublot]],3,FALSE)))</f>
        <v>2.03</v>
      </c>
      <c r="AG82" s="6" t="str">
        <f>IF(Crate_BOMs[[#This Row],['# POs in Crate]]=1,Crate_BOMs[[#This Row],[PO Sublot]],IF(Crate_BOMs[[#This Row],[UPDATED Sublot]]="","",Crate_BOMs[[#This Row],[UPDATED Sublot]]))</f>
        <v>2.03</v>
      </c>
    </row>
    <row r="83" spans="1:33" x14ac:dyDescent="0.25">
      <c r="A83">
        <v>3</v>
      </c>
      <c r="B83">
        <v>300520083</v>
      </c>
      <c r="C83">
        <v>2394734</v>
      </c>
      <c r="D83">
        <v>1</v>
      </c>
      <c r="E83" t="s">
        <v>64</v>
      </c>
      <c r="F83" t="s">
        <v>65</v>
      </c>
      <c r="G83">
        <v>2181</v>
      </c>
      <c r="H83">
        <v>2496</v>
      </c>
      <c r="I83">
        <v>86</v>
      </c>
      <c r="J83">
        <v>98</v>
      </c>
      <c r="K83">
        <v>299</v>
      </c>
      <c r="L83">
        <v>1</v>
      </c>
      <c r="M83" t="s">
        <v>51</v>
      </c>
      <c r="N83" t="s">
        <v>52</v>
      </c>
      <c r="O83" s="2">
        <v>659.18216337999991</v>
      </c>
      <c r="P83" s="15">
        <v>45747</v>
      </c>
      <c r="Q83" s="15">
        <v>45770</v>
      </c>
      <c r="R83" s="15">
        <v>45777</v>
      </c>
      <c r="S83" t="s">
        <v>21</v>
      </c>
      <c r="T83">
        <v>7</v>
      </c>
      <c r="U83" s="2">
        <v>471.78924067999998</v>
      </c>
      <c r="V83" s="2">
        <v>6613.8678599999994</v>
      </c>
      <c r="W83" s="2">
        <v>9.0551183999999996</v>
      </c>
      <c r="X83" s="2">
        <v>1.5091863999999999</v>
      </c>
      <c r="Y83" s="2">
        <v>7.7427824000000003</v>
      </c>
      <c r="Z83" s="6">
        <f>Crate_BOMs[[#This Row],[glass weight (lb)]]+Crate_BOMs[[#This Row],[Crate Weight (lb)]]/COUNTIF(Crate_BOMs[crate no.],Crate_BOMs[[#This Row],[crate no.]])</f>
        <v>726.58062633428563</v>
      </c>
      <c r="AA83" s="6" t="str">
        <f>IFERROR(MID(Crate_BOMs[[#This Row],[no]],FIND("ECN",Crate_BOMs[[#This Row],[no]]),200),MID(Crate_BOMs[[#This Row],[no]],39,200))</f>
        <v>2.05 &amp; 2.09 GLZ02</v>
      </c>
      <c r="AB83" s="6" t="str">
        <f>SUBSTITUTE(IF(RIGHT(Crate_BOMs[[#This Row],[PO Sublot-GL]],6)="curved",RIGHT(Crate_BOMs[[#This Row],[PO Sublot-GL]],12),RIGHT(Crate_BOMs[[#This Row],[PO Sublot-GL]],5))," ","")</f>
        <v>GLZ02</v>
      </c>
      <c r="AC83" s="6" t="str">
        <f>SUBSTITUTE(LEFT(Crate_BOMs[[#This Row],[PO Sublot-GL]],LEN(Crate_BOMs[[#This Row],[PO Sublot-GL]])-LEN(Crate_BOMs[[#This Row],[Glass Type]]))," ","")</f>
        <v>2.05&amp;2.09</v>
      </c>
      <c r="AD83" s="6" t="str">
        <f>LEFT(Crate_BOMs[[#This Row],[no]],FIND(" ",Crate_BOMs[[#This Row],[no]],5)-1)</f>
        <v>PO 40536</v>
      </c>
      <c r="AE83" s="6" cm="1">
        <f t="array" ref="AE83">COUNTA(_xlfn.UNIQUE(_xlfn._xlws.FILTER(Crate_BOMs[PO],Crate_BOMs[crate no.]=Crate_BOMs[[#This Row],[crate no.]])))</f>
        <v>2</v>
      </c>
      <c r="AF83" s="10" t="str">
        <f>IF(Crate_BOMs[[#This Row],['# POs in Crate]]=1,"",IF(VLOOKUP(Crate_BOMs[[#This Row],[crate no.]],Crates_[[crate no.]:[New Sublot]],3,FALSE)="","",VLOOKUP(Crate_BOMs[[#This Row],[crate no.]],Crates_[[crate no.]:[New Sublot]],3,FALSE)))</f>
        <v>2.03</v>
      </c>
      <c r="AG83" s="6" t="str">
        <f>IF(Crate_BOMs[[#This Row],['# POs in Crate]]=1,Crate_BOMs[[#This Row],[PO Sublot]],IF(Crate_BOMs[[#This Row],[UPDATED Sublot]]="","",Crate_BOMs[[#This Row],[UPDATED Sublot]]))</f>
        <v>2.03</v>
      </c>
    </row>
    <row r="84" spans="1:33" x14ac:dyDescent="0.25">
      <c r="A84">
        <v>3</v>
      </c>
      <c r="B84">
        <v>300522302</v>
      </c>
      <c r="C84">
        <v>2394734</v>
      </c>
      <c r="D84">
        <v>1</v>
      </c>
      <c r="E84" t="s">
        <v>64</v>
      </c>
      <c r="F84" t="s">
        <v>65</v>
      </c>
      <c r="G84">
        <v>2181</v>
      </c>
      <c r="H84">
        <v>2496</v>
      </c>
      <c r="I84">
        <v>86</v>
      </c>
      <c r="J84">
        <v>98</v>
      </c>
      <c r="K84">
        <v>299</v>
      </c>
      <c r="L84">
        <v>1</v>
      </c>
      <c r="M84" t="s">
        <v>51</v>
      </c>
      <c r="N84" t="s">
        <v>52</v>
      </c>
      <c r="O84" s="2">
        <v>659.18216337999991</v>
      </c>
      <c r="P84" s="15">
        <v>45747</v>
      </c>
      <c r="Q84" s="15">
        <v>45770</v>
      </c>
      <c r="R84" s="15">
        <v>45777</v>
      </c>
      <c r="S84" t="s">
        <v>21</v>
      </c>
      <c r="T84">
        <v>7</v>
      </c>
      <c r="U84" s="2">
        <v>471.78924067999998</v>
      </c>
      <c r="V84" s="2">
        <v>6613.8678599999994</v>
      </c>
      <c r="W84" s="2">
        <v>9.0551183999999996</v>
      </c>
      <c r="X84" s="2">
        <v>1.5091863999999999</v>
      </c>
      <c r="Y84" s="2">
        <v>7.7427824000000003</v>
      </c>
      <c r="Z84" s="6">
        <f>Crate_BOMs[[#This Row],[glass weight (lb)]]+Crate_BOMs[[#This Row],[Crate Weight (lb)]]/COUNTIF(Crate_BOMs[crate no.],Crate_BOMs[[#This Row],[crate no.]])</f>
        <v>726.58062633428563</v>
      </c>
      <c r="AA84" s="6" t="str">
        <f>IFERROR(MID(Crate_BOMs[[#This Row],[no]],FIND("ECN",Crate_BOMs[[#This Row],[no]]),200),MID(Crate_BOMs[[#This Row],[no]],39,200))</f>
        <v>2.05 &amp; 2.09 GLZ02</v>
      </c>
      <c r="AB84" s="6" t="str">
        <f>SUBSTITUTE(IF(RIGHT(Crate_BOMs[[#This Row],[PO Sublot-GL]],6)="curved",RIGHT(Crate_BOMs[[#This Row],[PO Sublot-GL]],12),RIGHT(Crate_BOMs[[#This Row],[PO Sublot-GL]],5))," ","")</f>
        <v>GLZ02</v>
      </c>
      <c r="AC84" s="6" t="str">
        <f>SUBSTITUTE(LEFT(Crate_BOMs[[#This Row],[PO Sublot-GL]],LEN(Crate_BOMs[[#This Row],[PO Sublot-GL]])-LEN(Crate_BOMs[[#This Row],[Glass Type]]))," ","")</f>
        <v>2.05&amp;2.09</v>
      </c>
      <c r="AD84" s="6" t="str">
        <f>LEFT(Crate_BOMs[[#This Row],[no]],FIND(" ",Crate_BOMs[[#This Row],[no]],5)-1)</f>
        <v>PO 40536</v>
      </c>
      <c r="AE84" s="6" cm="1">
        <f t="array" ref="AE84">COUNTA(_xlfn.UNIQUE(_xlfn._xlws.FILTER(Crate_BOMs[PO],Crate_BOMs[crate no.]=Crate_BOMs[[#This Row],[crate no.]])))</f>
        <v>1</v>
      </c>
      <c r="AF84" s="10" t="str">
        <f>IF(Crate_BOMs[[#This Row],['# POs in Crate]]=1,"",IF(VLOOKUP(Crate_BOMs[[#This Row],[crate no.]],Crates_[[crate no.]:[New Sublot]],3,FALSE)="","",VLOOKUP(Crate_BOMs[[#This Row],[crate no.]],Crates_[[crate no.]:[New Sublot]],3,FALSE)))</f>
        <v/>
      </c>
      <c r="AG84" s="6" t="str">
        <f>IF(Crate_BOMs[[#This Row],['# POs in Crate]]=1,Crate_BOMs[[#This Row],[PO Sublot]],IF(Crate_BOMs[[#This Row],[UPDATED Sublot]]="","",Crate_BOMs[[#This Row],[UPDATED Sublot]]))</f>
        <v>2.05&amp;2.09</v>
      </c>
    </row>
    <row r="85" spans="1:33" x14ac:dyDescent="0.25">
      <c r="A85">
        <v>3</v>
      </c>
      <c r="B85">
        <v>300522302</v>
      </c>
      <c r="C85">
        <v>2394734</v>
      </c>
      <c r="D85">
        <v>1</v>
      </c>
      <c r="E85" t="s">
        <v>64</v>
      </c>
      <c r="F85" t="s">
        <v>65</v>
      </c>
      <c r="G85">
        <v>2181</v>
      </c>
      <c r="H85">
        <v>2496</v>
      </c>
      <c r="I85">
        <v>86</v>
      </c>
      <c r="J85">
        <v>98</v>
      </c>
      <c r="K85">
        <v>299</v>
      </c>
      <c r="L85">
        <v>1</v>
      </c>
      <c r="M85" t="s">
        <v>51</v>
      </c>
      <c r="N85" t="s">
        <v>52</v>
      </c>
      <c r="O85" s="2">
        <v>659.18216337999991</v>
      </c>
      <c r="P85" s="15">
        <v>45747</v>
      </c>
      <c r="Q85" s="15">
        <v>45770</v>
      </c>
      <c r="R85" s="15">
        <v>45777</v>
      </c>
      <c r="S85" t="s">
        <v>21</v>
      </c>
      <c r="T85">
        <v>7</v>
      </c>
      <c r="U85" s="2">
        <v>471.78924067999998</v>
      </c>
      <c r="V85" s="2">
        <v>6613.8678599999994</v>
      </c>
      <c r="W85" s="2">
        <v>9.0551183999999996</v>
      </c>
      <c r="X85" s="2">
        <v>1.5091863999999999</v>
      </c>
      <c r="Y85" s="2">
        <v>7.7427824000000003</v>
      </c>
      <c r="Z85" s="6">
        <f>Crate_BOMs[[#This Row],[glass weight (lb)]]+Crate_BOMs[[#This Row],[Crate Weight (lb)]]/COUNTIF(Crate_BOMs[crate no.],Crate_BOMs[[#This Row],[crate no.]])</f>
        <v>726.58062633428563</v>
      </c>
      <c r="AA85" s="6" t="str">
        <f>IFERROR(MID(Crate_BOMs[[#This Row],[no]],FIND("ECN",Crate_BOMs[[#This Row],[no]]),200),MID(Crate_BOMs[[#This Row],[no]],39,200))</f>
        <v>2.05 &amp; 2.09 GLZ02</v>
      </c>
      <c r="AB85" s="6" t="str">
        <f>SUBSTITUTE(IF(RIGHT(Crate_BOMs[[#This Row],[PO Sublot-GL]],6)="curved",RIGHT(Crate_BOMs[[#This Row],[PO Sublot-GL]],12),RIGHT(Crate_BOMs[[#This Row],[PO Sublot-GL]],5))," ","")</f>
        <v>GLZ02</v>
      </c>
      <c r="AC85" s="6" t="str">
        <f>SUBSTITUTE(LEFT(Crate_BOMs[[#This Row],[PO Sublot-GL]],LEN(Crate_BOMs[[#This Row],[PO Sublot-GL]])-LEN(Crate_BOMs[[#This Row],[Glass Type]]))," ","")</f>
        <v>2.05&amp;2.09</v>
      </c>
      <c r="AD85" s="6" t="str">
        <f>LEFT(Crate_BOMs[[#This Row],[no]],FIND(" ",Crate_BOMs[[#This Row],[no]],5)-1)</f>
        <v>PO 40536</v>
      </c>
      <c r="AE85" s="6" cm="1">
        <f t="array" ref="AE85">COUNTA(_xlfn.UNIQUE(_xlfn._xlws.FILTER(Crate_BOMs[PO],Crate_BOMs[crate no.]=Crate_BOMs[[#This Row],[crate no.]])))</f>
        <v>1</v>
      </c>
      <c r="AF85" s="10" t="str">
        <f>IF(Crate_BOMs[[#This Row],['# POs in Crate]]=1,"",IF(VLOOKUP(Crate_BOMs[[#This Row],[crate no.]],Crates_[[crate no.]:[New Sublot]],3,FALSE)="","",VLOOKUP(Crate_BOMs[[#This Row],[crate no.]],Crates_[[crate no.]:[New Sublot]],3,FALSE)))</f>
        <v/>
      </c>
      <c r="AG85" s="6" t="str">
        <f>IF(Crate_BOMs[[#This Row],['# POs in Crate]]=1,Crate_BOMs[[#This Row],[PO Sublot]],IF(Crate_BOMs[[#This Row],[UPDATED Sublot]]="","",Crate_BOMs[[#This Row],[UPDATED Sublot]]))</f>
        <v>2.05&amp;2.09</v>
      </c>
    </row>
    <row r="86" spans="1:33" x14ac:dyDescent="0.25">
      <c r="A86">
        <v>3</v>
      </c>
      <c r="B86">
        <v>300522302</v>
      </c>
      <c r="C86">
        <v>2394734</v>
      </c>
      <c r="D86">
        <v>1</v>
      </c>
      <c r="E86" t="s">
        <v>64</v>
      </c>
      <c r="F86" t="s">
        <v>65</v>
      </c>
      <c r="G86">
        <v>2181</v>
      </c>
      <c r="H86">
        <v>2496</v>
      </c>
      <c r="I86">
        <v>86</v>
      </c>
      <c r="J86">
        <v>98</v>
      </c>
      <c r="K86">
        <v>299</v>
      </c>
      <c r="L86">
        <v>1</v>
      </c>
      <c r="M86" t="s">
        <v>51</v>
      </c>
      <c r="N86" t="s">
        <v>52</v>
      </c>
      <c r="O86" s="2">
        <v>659.18216337999991</v>
      </c>
      <c r="P86" s="15">
        <v>45747</v>
      </c>
      <c r="Q86" s="15">
        <v>45770</v>
      </c>
      <c r="R86" s="15">
        <v>45777</v>
      </c>
      <c r="S86" t="s">
        <v>21</v>
      </c>
      <c r="T86">
        <v>7</v>
      </c>
      <c r="U86" s="2">
        <v>471.78924067999998</v>
      </c>
      <c r="V86" s="2">
        <v>6613.8678599999994</v>
      </c>
      <c r="W86" s="2">
        <v>9.0551183999999996</v>
      </c>
      <c r="X86" s="2">
        <v>1.5091863999999999</v>
      </c>
      <c r="Y86" s="2">
        <v>7.7427824000000003</v>
      </c>
      <c r="Z86" s="6">
        <f>Crate_BOMs[[#This Row],[glass weight (lb)]]+Crate_BOMs[[#This Row],[Crate Weight (lb)]]/COUNTIF(Crate_BOMs[crate no.],Crate_BOMs[[#This Row],[crate no.]])</f>
        <v>726.58062633428563</v>
      </c>
      <c r="AA86" s="6" t="str">
        <f>IFERROR(MID(Crate_BOMs[[#This Row],[no]],FIND("ECN",Crate_BOMs[[#This Row],[no]]),200),MID(Crate_BOMs[[#This Row],[no]],39,200))</f>
        <v>2.05 &amp; 2.09 GLZ02</v>
      </c>
      <c r="AB86" s="6" t="str">
        <f>SUBSTITUTE(IF(RIGHT(Crate_BOMs[[#This Row],[PO Sublot-GL]],6)="curved",RIGHT(Crate_BOMs[[#This Row],[PO Sublot-GL]],12),RIGHT(Crate_BOMs[[#This Row],[PO Sublot-GL]],5))," ","")</f>
        <v>GLZ02</v>
      </c>
      <c r="AC86" s="6" t="str">
        <f>SUBSTITUTE(LEFT(Crate_BOMs[[#This Row],[PO Sublot-GL]],LEN(Crate_BOMs[[#This Row],[PO Sublot-GL]])-LEN(Crate_BOMs[[#This Row],[Glass Type]]))," ","")</f>
        <v>2.05&amp;2.09</v>
      </c>
      <c r="AD86" s="6" t="str">
        <f>LEFT(Crate_BOMs[[#This Row],[no]],FIND(" ",Crate_BOMs[[#This Row],[no]],5)-1)</f>
        <v>PO 40536</v>
      </c>
      <c r="AE86" s="6" cm="1">
        <f t="array" ref="AE86">COUNTA(_xlfn.UNIQUE(_xlfn._xlws.FILTER(Crate_BOMs[PO],Crate_BOMs[crate no.]=Crate_BOMs[[#This Row],[crate no.]])))</f>
        <v>1</v>
      </c>
      <c r="AF86" s="10" t="str">
        <f>IF(Crate_BOMs[[#This Row],['# POs in Crate]]=1,"",IF(VLOOKUP(Crate_BOMs[[#This Row],[crate no.]],Crates_[[crate no.]:[New Sublot]],3,FALSE)="","",VLOOKUP(Crate_BOMs[[#This Row],[crate no.]],Crates_[[crate no.]:[New Sublot]],3,FALSE)))</f>
        <v/>
      </c>
      <c r="AG86" s="6" t="str">
        <f>IF(Crate_BOMs[[#This Row],['# POs in Crate]]=1,Crate_BOMs[[#This Row],[PO Sublot]],IF(Crate_BOMs[[#This Row],[UPDATED Sublot]]="","",Crate_BOMs[[#This Row],[UPDATED Sublot]]))</f>
        <v>2.05&amp;2.09</v>
      </c>
    </row>
    <row r="87" spans="1:33" x14ac:dyDescent="0.25">
      <c r="A87">
        <v>3</v>
      </c>
      <c r="B87">
        <v>300522302</v>
      </c>
      <c r="C87">
        <v>2394734</v>
      </c>
      <c r="D87">
        <v>1</v>
      </c>
      <c r="E87" t="s">
        <v>64</v>
      </c>
      <c r="F87" t="s">
        <v>65</v>
      </c>
      <c r="G87">
        <v>2181</v>
      </c>
      <c r="H87">
        <v>2496</v>
      </c>
      <c r="I87">
        <v>86</v>
      </c>
      <c r="J87">
        <v>98</v>
      </c>
      <c r="K87">
        <v>299</v>
      </c>
      <c r="L87">
        <v>1</v>
      </c>
      <c r="M87" t="s">
        <v>51</v>
      </c>
      <c r="N87" t="s">
        <v>52</v>
      </c>
      <c r="O87" s="2">
        <v>659.18216337999991</v>
      </c>
      <c r="P87" s="15">
        <v>45747</v>
      </c>
      <c r="Q87" s="15">
        <v>45770</v>
      </c>
      <c r="R87" s="15">
        <v>45777</v>
      </c>
      <c r="S87" t="s">
        <v>21</v>
      </c>
      <c r="T87">
        <v>7</v>
      </c>
      <c r="U87" s="2">
        <v>471.78924067999998</v>
      </c>
      <c r="V87" s="2">
        <v>6613.8678599999994</v>
      </c>
      <c r="W87" s="2">
        <v>9.0551183999999996</v>
      </c>
      <c r="X87" s="2">
        <v>1.5091863999999999</v>
      </c>
      <c r="Y87" s="2">
        <v>7.7427824000000003</v>
      </c>
      <c r="Z87" s="6">
        <f>Crate_BOMs[[#This Row],[glass weight (lb)]]+Crate_BOMs[[#This Row],[Crate Weight (lb)]]/COUNTIF(Crate_BOMs[crate no.],Crate_BOMs[[#This Row],[crate no.]])</f>
        <v>726.58062633428563</v>
      </c>
      <c r="AA87" s="6" t="str">
        <f>IFERROR(MID(Crate_BOMs[[#This Row],[no]],FIND("ECN",Crate_BOMs[[#This Row],[no]]),200),MID(Crate_BOMs[[#This Row],[no]],39,200))</f>
        <v>2.05 &amp; 2.09 GLZ02</v>
      </c>
      <c r="AB87" s="6" t="str">
        <f>SUBSTITUTE(IF(RIGHT(Crate_BOMs[[#This Row],[PO Sublot-GL]],6)="curved",RIGHT(Crate_BOMs[[#This Row],[PO Sublot-GL]],12),RIGHT(Crate_BOMs[[#This Row],[PO Sublot-GL]],5))," ","")</f>
        <v>GLZ02</v>
      </c>
      <c r="AC87" s="6" t="str">
        <f>SUBSTITUTE(LEFT(Crate_BOMs[[#This Row],[PO Sublot-GL]],LEN(Crate_BOMs[[#This Row],[PO Sublot-GL]])-LEN(Crate_BOMs[[#This Row],[Glass Type]]))," ","")</f>
        <v>2.05&amp;2.09</v>
      </c>
      <c r="AD87" s="6" t="str">
        <f>LEFT(Crate_BOMs[[#This Row],[no]],FIND(" ",Crate_BOMs[[#This Row],[no]],5)-1)</f>
        <v>PO 40536</v>
      </c>
      <c r="AE87" s="6" cm="1">
        <f t="array" ref="AE87">COUNTA(_xlfn.UNIQUE(_xlfn._xlws.FILTER(Crate_BOMs[PO],Crate_BOMs[crate no.]=Crate_BOMs[[#This Row],[crate no.]])))</f>
        <v>1</v>
      </c>
      <c r="AF87" s="10" t="str">
        <f>IF(Crate_BOMs[[#This Row],['# POs in Crate]]=1,"",IF(VLOOKUP(Crate_BOMs[[#This Row],[crate no.]],Crates_[[crate no.]:[New Sublot]],3,FALSE)="","",VLOOKUP(Crate_BOMs[[#This Row],[crate no.]],Crates_[[crate no.]:[New Sublot]],3,FALSE)))</f>
        <v/>
      </c>
      <c r="AG87" s="6" t="str">
        <f>IF(Crate_BOMs[[#This Row],['# POs in Crate]]=1,Crate_BOMs[[#This Row],[PO Sublot]],IF(Crate_BOMs[[#This Row],[UPDATED Sublot]]="","",Crate_BOMs[[#This Row],[UPDATED Sublot]]))</f>
        <v>2.05&amp;2.09</v>
      </c>
    </row>
    <row r="88" spans="1:33" x14ac:dyDescent="0.25">
      <c r="A88">
        <v>3</v>
      </c>
      <c r="B88">
        <v>300522302</v>
      </c>
      <c r="C88">
        <v>2394734</v>
      </c>
      <c r="D88">
        <v>1</v>
      </c>
      <c r="E88" t="s">
        <v>64</v>
      </c>
      <c r="F88" t="s">
        <v>65</v>
      </c>
      <c r="G88">
        <v>2181</v>
      </c>
      <c r="H88">
        <v>2496</v>
      </c>
      <c r="I88">
        <v>86</v>
      </c>
      <c r="J88">
        <v>98</v>
      </c>
      <c r="K88">
        <v>299</v>
      </c>
      <c r="L88">
        <v>1</v>
      </c>
      <c r="M88" t="s">
        <v>51</v>
      </c>
      <c r="N88" t="s">
        <v>52</v>
      </c>
      <c r="O88" s="2">
        <v>659.18216337999991</v>
      </c>
      <c r="P88" s="15">
        <v>45747</v>
      </c>
      <c r="Q88" s="15">
        <v>45770</v>
      </c>
      <c r="R88" s="15">
        <v>45777</v>
      </c>
      <c r="S88" t="s">
        <v>21</v>
      </c>
      <c r="T88">
        <v>7</v>
      </c>
      <c r="U88" s="2">
        <v>471.78924067999998</v>
      </c>
      <c r="V88" s="2">
        <v>6613.8678599999994</v>
      </c>
      <c r="W88" s="2">
        <v>9.0551183999999996</v>
      </c>
      <c r="X88" s="2">
        <v>1.5091863999999999</v>
      </c>
      <c r="Y88" s="2">
        <v>7.7427824000000003</v>
      </c>
      <c r="Z88" s="6">
        <f>Crate_BOMs[[#This Row],[glass weight (lb)]]+Crate_BOMs[[#This Row],[Crate Weight (lb)]]/COUNTIF(Crate_BOMs[crate no.],Crate_BOMs[[#This Row],[crate no.]])</f>
        <v>726.58062633428563</v>
      </c>
      <c r="AA88" s="6" t="str">
        <f>IFERROR(MID(Crate_BOMs[[#This Row],[no]],FIND("ECN",Crate_BOMs[[#This Row],[no]]),200),MID(Crate_BOMs[[#This Row],[no]],39,200))</f>
        <v>2.05 &amp; 2.09 GLZ02</v>
      </c>
      <c r="AB88" s="6" t="str">
        <f>SUBSTITUTE(IF(RIGHT(Crate_BOMs[[#This Row],[PO Sublot-GL]],6)="curved",RIGHT(Crate_BOMs[[#This Row],[PO Sublot-GL]],12),RIGHT(Crate_BOMs[[#This Row],[PO Sublot-GL]],5))," ","")</f>
        <v>GLZ02</v>
      </c>
      <c r="AC88" s="6" t="str">
        <f>SUBSTITUTE(LEFT(Crate_BOMs[[#This Row],[PO Sublot-GL]],LEN(Crate_BOMs[[#This Row],[PO Sublot-GL]])-LEN(Crate_BOMs[[#This Row],[Glass Type]]))," ","")</f>
        <v>2.05&amp;2.09</v>
      </c>
      <c r="AD88" s="6" t="str">
        <f>LEFT(Crate_BOMs[[#This Row],[no]],FIND(" ",Crate_BOMs[[#This Row],[no]],5)-1)</f>
        <v>PO 40536</v>
      </c>
      <c r="AE88" s="6" cm="1">
        <f t="array" ref="AE88">COUNTA(_xlfn.UNIQUE(_xlfn._xlws.FILTER(Crate_BOMs[PO],Crate_BOMs[crate no.]=Crate_BOMs[[#This Row],[crate no.]])))</f>
        <v>1</v>
      </c>
      <c r="AF88" s="10" t="str">
        <f>IF(Crate_BOMs[[#This Row],['# POs in Crate]]=1,"",IF(VLOOKUP(Crate_BOMs[[#This Row],[crate no.]],Crates_[[crate no.]:[New Sublot]],3,FALSE)="","",VLOOKUP(Crate_BOMs[[#This Row],[crate no.]],Crates_[[crate no.]:[New Sublot]],3,FALSE)))</f>
        <v/>
      </c>
      <c r="AG88" s="6" t="str">
        <f>IF(Crate_BOMs[[#This Row],['# POs in Crate]]=1,Crate_BOMs[[#This Row],[PO Sublot]],IF(Crate_BOMs[[#This Row],[UPDATED Sublot]]="","",Crate_BOMs[[#This Row],[UPDATED Sublot]]))</f>
        <v>2.05&amp;2.09</v>
      </c>
    </row>
    <row r="89" spans="1:33" x14ac:dyDescent="0.25">
      <c r="A89">
        <v>3</v>
      </c>
      <c r="B89">
        <v>300522302</v>
      </c>
      <c r="C89">
        <v>2394734</v>
      </c>
      <c r="D89">
        <v>2</v>
      </c>
      <c r="E89" t="s">
        <v>67</v>
      </c>
      <c r="F89" t="s">
        <v>65</v>
      </c>
      <c r="G89">
        <v>2118</v>
      </c>
      <c r="H89">
        <v>2496</v>
      </c>
      <c r="I89">
        <v>83</v>
      </c>
      <c r="J89">
        <v>98</v>
      </c>
      <c r="K89">
        <v>291</v>
      </c>
      <c r="L89">
        <v>1</v>
      </c>
      <c r="M89" t="s">
        <v>51</v>
      </c>
      <c r="N89" t="s">
        <v>52</v>
      </c>
      <c r="O89" s="2">
        <v>641.54518241999995</v>
      </c>
      <c r="P89" s="15">
        <v>45747</v>
      </c>
      <c r="Q89" s="15">
        <v>45770</v>
      </c>
      <c r="R89" s="15">
        <v>45777</v>
      </c>
      <c r="S89" t="s">
        <v>21</v>
      </c>
      <c r="T89">
        <v>7</v>
      </c>
      <c r="U89" s="2">
        <v>471.78924067999998</v>
      </c>
      <c r="V89" s="2">
        <v>6613.8678599999994</v>
      </c>
      <c r="W89" s="2">
        <v>9.0551183999999996</v>
      </c>
      <c r="X89" s="2">
        <v>1.5091863999999999</v>
      </c>
      <c r="Y89" s="2">
        <v>7.7427824000000003</v>
      </c>
      <c r="Z89" s="6">
        <f>Crate_BOMs[[#This Row],[glass weight (lb)]]+Crate_BOMs[[#This Row],[Crate Weight (lb)]]/COUNTIF(Crate_BOMs[crate no.],Crate_BOMs[[#This Row],[crate no.]])</f>
        <v>708.94364537428567</v>
      </c>
      <c r="AA89" s="6" t="str">
        <f>IFERROR(MID(Crate_BOMs[[#This Row],[no]],FIND("ECN",Crate_BOMs[[#This Row],[no]]),200),MID(Crate_BOMs[[#This Row],[no]],39,200))</f>
        <v>2.05 &amp; 2.09 GLZ02</v>
      </c>
      <c r="AB89" s="6" t="str">
        <f>SUBSTITUTE(IF(RIGHT(Crate_BOMs[[#This Row],[PO Sublot-GL]],6)="curved",RIGHT(Crate_BOMs[[#This Row],[PO Sublot-GL]],12),RIGHT(Crate_BOMs[[#This Row],[PO Sublot-GL]],5))," ","")</f>
        <v>GLZ02</v>
      </c>
      <c r="AC89" s="6" t="str">
        <f>SUBSTITUTE(LEFT(Crate_BOMs[[#This Row],[PO Sublot-GL]],LEN(Crate_BOMs[[#This Row],[PO Sublot-GL]])-LEN(Crate_BOMs[[#This Row],[Glass Type]]))," ","")</f>
        <v>2.05&amp;2.09</v>
      </c>
      <c r="AD89" s="6" t="str">
        <f>LEFT(Crate_BOMs[[#This Row],[no]],FIND(" ",Crate_BOMs[[#This Row],[no]],5)-1)</f>
        <v>PO 40536</v>
      </c>
      <c r="AE89" s="6" cm="1">
        <f t="array" ref="AE89">COUNTA(_xlfn.UNIQUE(_xlfn._xlws.FILTER(Crate_BOMs[PO],Crate_BOMs[crate no.]=Crate_BOMs[[#This Row],[crate no.]])))</f>
        <v>1</v>
      </c>
      <c r="AF89" s="10" t="str">
        <f>IF(Crate_BOMs[[#This Row],['# POs in Crate]]=1,"",IF(VLOOKUP(Crate_BOMs[[#This Row],[crate no.]],Crates_[[crate no.]:[New Sublot]],3,FALSE)="","",VLOOKUP(Crate_BOMs[[#This Row],[crate no.]],Crates_[[crate no.]:[New Sublot]],3,FALSE)))</f>
        <v/>
      </c>
      <c r="AG89" s="6" t="str">
        <f>IF(Crate_BOMs[[#This Row],['# POs in Crate]]=1,Crate_BOMs[[#This Row],[PO Sublot]],IF(Crate_BOMs[[#This Row],[UPDATED Sublot]]="","",Crate_BOMs[[#This Row],[UPDATED Sublot]]))</f>
        <v>2.05&amp;2.09</v>
      </c>
    </row>
    <row r="90" spans="1:33" x14ac:dyDescent="0.25">
      <c r="A90">
        <v>3</v>
      </c>
      <c r="B90">
        <v>300522302</v>
      </c>
      <c r="C90">
        <v>2394734</v>
      </c>
      <c r="D90">
        <v>2</v>
      </c>
      <c r="E90" t="s">
        <v>67</v>
      </c>
      <c r="F90" t="s">
        <v>65</v>
      </c>
      <c r="G90">
        <v>2118</v>
      </c>
      <c r="H90">
        <v>2496</v>
      </c>
      <c r="I90">
        <v>83</v>
      </c>
      <c r="J90">
        <v>98</v>
      </c>
      <c r="K90">
        <v>291</v>
      </c>
      <c r="L90">
        <v>1</v>
      </c>
      <c r="M90" t="s">
        <v>51</v>
      </c>
      <c r="N90" t="s">
        <v>52</v>
      </c>
      <c r="O90" s="2">
        <v>641.54518241999995</v>
      </c>
      <c r="P90" s="15">
        <v>45747</v>
      </c>
      <c r="Q90" s="15">
        <v>45770</v>
      </c>
      <c r="R90" s="15">
        <v>45777</v>
      </c>
      <c r="S90" t="s">
        <v>21</v>
      </c>
      <c r="T90">
        <v>7</v>
      </c>
      <c r="U90" s="2">
        <v>471.78924067999998</v>
      </c>
      <c r="V90" s="2">
        <v>6613.8678599999994</v>
      </c>
      <c r="W90" s="2">
        <v>9.0551183999999996</v>
      </c>
      <c r="X90" s="2">
        <v>1.5091863999999999</v>
      </c>
      <c r="Y90" s="2">
        <v>7.7427824000000003</v>
      </c>
      <c r="Z90" s="6">
        <f>Crate_BOMs[[#This Row],[glass weight (lb)]]+Crate_BOMs[[#This Row],[Crate Weight (lb)]]/COUNTIF(Crate_BOMs[crate no.],Crate_BOMs[[#This Row],[crate no.]])</f>
        <v>708.94364537428567</v>
      </c>
      <c r="AA90" s="6" t="str">
        <f>IFERROR(MID(Crate_BOMs[[#This Row],[no]],FIND("ECN",Crate_BOMs[[#This Row],[no]]),200),MID(Crate_BOMs[[#This Row],[no]],39,200))</f>
        <v>2.05 &amp; 2.09 GLZ02</v>
      </c>
      <c r="AB90" s="6" t="str">
        <f>SUBSTITUTE(IF(RIGHT(Crate_BOMs[[#This Row],[PO Sublot-GL]],6)="curved",RIGHT(Crate_BOMs[[#This Row],[PO Sublot-GL]],12),RIGHT(Crate_BOMs[[#This Row],[PO Sublot-GL]],5))," ","")</f>
        <v>GLZ02</v>
      </c>
      <c r="AC90" s="6" t="str">
        <f>SUBSTITUTE(LEFT(Crate_BOMs[[#This Row],[PO Sublot-GL]],LEN(Crate_BOMs[[#This Row],[PO Sublot-GL]])-LEN(Crate_BOMs[[#This Row],[Glass Type]]))," ","")</f>
        <v>2.05&amp;2.09</v>
      </c>
      <c r="AD90" s="6" t="str">
        <f>LEFT(Crate_BOMs[[#This Row],[no]],FIND(" ",Crate_BOMs[[#This Row],[no]],5)-1)</f>
        <v>PO 40536</v>
      </c>
      <c r="AE90" s="6" cm="1">
        <f t="array" ref="AE90">COUNTA(_xlfn.UNIQUE(_xlfn._xlws.FILTER(Crate_BOMs[PO],Crate_BOMs[crate no.]=Crate_BOMs[[#This Row],[crate no.]])))</f>
        <v>1</v>
      </c>
      <c r="AF90" s="10" t="str">
        <f>IF(Crate_BOMs[[#This Row],['# POs in Crate]]=1,"",IF(VLOOKUP(Crate_BOMs[[#This Row],[crate no.]],Crates_[[crate no.]:[New Sublot]],3,FALSE)="","",VLOOKUP(Crate_BOMs[[#This Row],[crate no.]],Crates_[[crate no.]:[New Sublot]],3,FALSE)))</f>
        <v/>
      </c>
      <c r="AG90" s="6" t="str">
        <f>IF(Crate_BOMs[[#This Row],['# POs in Crate]]=1,Crate_BOMs[[#This Row],[PO Sublot]],IF(Crate_BOMs[[#This Row],[UPDATED Sublot]]="","",Crate_BOMs[[#This Row],[UPDATED Sublot]]))</f>
        <v>2.05&amp;2.09</v>
      </c>
    </row>
    <row r="91" spans="1:33" x14ac:dyDescent="0.25">
      <c r="A91">
        <v>4</v>
      </c>
      <c r="B91">
        <v>300521187</v>
      </c>
      <c r="C91">
        <v>2394732</v>
      </c>
      <c r="D91">
        <v>1</v>
      </c>
      <c r="E91" t="s">
        <v>87</v>
      </c>
      <c r="F91" t="s">
        <v>88</v>
      </c>
      <c r="G91">
        <v>3743</v>
      </c>
      <c r="H91">
        <v>870</v>
      </c>
      <c r="I91">
        <v>147</v>
      </c>
      <c r="J91">
        <v>34</v>
      </c>
      <c r="K91">
        <v>179</v>
      </c>
      <c r="L91">
        <v>1</v>
      </c>
      <c r="M91" t="s">
        <v>89</v>
      </c>
      <c r="N91" t="s">
        <v>90</v>
      </c>
      <c r="O91" s="2">
        <v>394.62744898</v>
      </c>
      <c r="P91" s="15">
        <v>45742</v>
      </c>
      <c r="Q91" s="15">
        <v>45762</v>
      </c>
      <c r="R91" s="15">
        <v>45769</v>
      </c>
      <c r="S91" t="s">
        <v>22</v>
      </c>
      <c r="T91">
        <v>10</v>
      </c>
      <c r="U91" s="2">
        <v>467.37999543999996</v>
      </c>
      <c r="V91" s="2">
        <v>6613.8678599999994</v>
      </c>
      <c r="W91" s="2">
        <v>12.828084400000002</v>
      </c>
      <c r="X91" s="2">
        <v>2.4934384000000001</v>
      </c>
      <c r="Y91" s="2">
        <v>4.9540683999999997</v>
      </c>
      <c r="Z91" s="6">
        <f>Crate_BOMs[[#This Row],[glass weight (lb)]]+Crate_BOMs[[#This Row],[Crate Weight (lb)]]/COUNTIF(Crate_BOMs[crate no.],Crate_BOMs[[#This Row],[crate no.]])</f>
        <v>446.55855958444442</v>
      </c>
      <c r="AA91" s="6" t="str">
        <f>IFERROR(MID(Crate_BOMs[[#This Row],[no]],FIND("ECN",Crate_BOMs[[#This Row],[no]]),200),MID(Crate_BOMs[[#This Row],[no]],39,200))</f>
        <v>2.05 &amp; 2.09 GLT07</v>
      </c>
      <c r="AB91" s="6" t="str">
        <f>SUBSTITUTE(IF(RIGHT(Crate_BOMs[[#This Row],[PO Sublot-GL]],6)="curved",RIGHT(Crate_BOMs[[#This Row],[PO Sublot-GL]],12),RIGHT(Crate_BOMs[[#This Row],[PO Sublot-GL]],5))," ","")</f>
        <v>GLT07</v>
      </c>
      <c r="AC91" s="6" t="str">
        <f>SUBSTITUTE(LEFT(Crate_BOMs[[#This Row],[PO Sublot-GL]],LEN(Crate_BOMs[[#This Row],[PO Sublot-GL]])-LEN(Crate_BOMs[[#This Row],[Glass Type]]))," ","")</f>
        <v>2.05&amp;2.09</v>
      </c>
      <c r="AD91" s="6" t="str">
        <f>LEFT(Crate_BOMs[[#This Row],[no]],FIND(" ",Crate_BOMs[[#This Row],[no]],5)-1)</f>
        <v>PO 40536</v>
      </c>
      <c r="AE91" s="6" cm="1">
        <f t="array" ref="AE91">COUNTA(_xlfn.UNIQUE(_xlfn._xlws.FILTER(Crate_BOMs[PO],Crate_BOMs[crate no.]=Crate_BOMs[[#This Row],[crate no.]])))</f>
        <v>1</v>
      </c>
      <c r="AF91" s="10" t="str">
        <f>IF(Crate_BOMs[[#This Row],['# POs in Crate]]=1,"",IF(VLOOKUP(Crate_BOMs[[#This Row],[crate no.]],Crates_[[crate no.]:[New Sublot]],3,FALSE)="","",VLOOKUP(Crate_BOMs[[#This Row],[crate no.]],Crates_[[crate no.]:[New Sublot]],3,FALSE)))</f>
        <v/>
      </c>
      <c r="AG91" s="6" t="str">
        <f>IF(Crate_BOMs[[#This Row],['# POs in Crate]]=1,Crate_BOMs[[#This Row],[PO Sublot]],IF(Crate_BOMs[[#This Row],[UPDATED Sublot]]="","",Crate_BOMs[[#This Row],[UPDATED Sublot]]))</f>
        <v>2.05&amp;2.09</v>
      </c>
    </row>
    <row r="92" spans="1:33" x14ac:dyDescent="0.25">
      <c r="A92">
        <v>4</v>
      </c>
      <c r="B92">
        <v>300521187</v>
      </c>
      <c r="C92">
        <v>2394732</v>
      </c>
      <c r="D92">
        <v>1</v>
      </c>
      <c r="E92" t="s">
        <v>87</v>
      </c>
      <c r="F92" t="s">
        <v>88</v>
      </c>
      <c r="G92">
        <v>3743</v>
      </c>
      <c r="H92">
        <v>870</v>
      </c>
      <c r="I92">
        <v>147</v>
      </c>
      <c r="J92">
        <v>34</v>
      </c>
      <c r="K92">
        <v>179</v>
      </c>
      <c r="L92">
        <v>1</v>
      </c>
      <c r="M92" t="s">
        <v>89</v>
      </c>
      <c r="N92" t="s">
        <v>90</v>
      </c>
      <c r="O92" s="2">
        <v>394.62744898</v>
      </c>
      <c r="P92" s="15">
        <v>45742</v>
      </c>
      <c r="Q92" s="15">
        <v>45762</v>
      </c>
      <c r="R92" s="15">
        <v>45769</v>
      </c>
      <c r="S92" t="s">
        <v>22</v>
      </c>
      <c r="T92">
        <v>10</v>
      </c>
      <c r="U92" s="2">
        <v>467.37999543999996</v>
      </c>
      <c r="V92" s="2">
        <v>6613.8678599999994</v>
      </c>
      <c r="W92" s="2">
        <v>12.828084400000002</v>
      </c>
      <c r="X92" s="2">
        <v>2.4934384000000001</v>
      </c>
      <c r="Y92" s="2">
        <v>4.9540683999999997</v>
      </c>
      <c r="Z92" s="6">
        <f>Crate_BOMs[[#This Row],[glass weight (lb)]]+Crate_BOMs[[#This Row],[Crate Weight (lb)]]/COUNTIF(Crate_BOMs[crate no.],Crate_BOMs[[#This Row],[crate no.]])</f>
        <v>446.55855958444442</v>
      </c>
      <c r="AA92" s="6" t="str">
        <f>IFERROR(MID(Crate_BOMs[[#This Row],[no]],FIND("ECN",Crate_BOMs[[#This Row],[no]]),200),MID(Crate_BOMs[[#This Row],[no]],39,200))</f>
        <v>2.05 &amp; 2.09 GLT07</v>
      </c>
      <c r="AB92" s="6" t="str">
        <f>SUBSTITUTE(IF(RIGHT(Crate_BOMs[[#This Row],[PO Sublot-GL]],6)="curved",RIGHT(Crate_BOMs[[#This Row],[PO Sublot-GL]],12),RIGHT(Crate_BOMs[[#This Row],[PO Sublot-GL]],5))," ","")</f>
        <v>GLT07</v>
      </c>
      <c r="AC92" s="6" t="str">
        <f>SUBSTITUTE(LEFT(Crate_BOMs[[#This Row],[PO Sublot-GL]],LEN(Crate_BOMs[[#This Row],[PO Sublot-GL]])-LEN(Crate_BOMs[[#This Row],[Glass Type]]))," ","")</f>
        <v>2.05&amp;2.09</v>
      </c>
      <c r="AD92" s="6" t="str">
        <f>LEFT(Crate_BOMs[[#This Row],[no]],FIND(" ",Crate_BOMs[[#This Row],[no]],5)-1)</f>
        <v>PO 40536</v>
      </c>
      <c r="AE92" s="6" cm="1">
        <f t="array" ref="AE92">COUNTA(_xlfn.UNIQUE(_xlfn._xlws.FILTER(Crate_BOMs[PO],Crate_BOMs[crate no.]=Crate_BOMs[[#This Row],[crate no.]])))</f>
        <v>1</v>
      </c>
      <c r="AF92" s="10" t="str">
        <f>IF(Crate_BOMs[[#This Row],['# POs in Crate]]=1,"",IF(VLOOKUP(Crate_BOMs[[#This Row],[crate no.]],Crates_[[crate no.]:[New Sublot]],3,FALSE)="","",VLOOKUP(Crate_BOMs[[#This Row],[crate no.]],Crates_[[crate no.]:[New Sublot]],3,FALSE)))</f>
        <v/>
      </c>
      <c r="AG92" s="6" t="str">
        <f>IF(Crate_BOMs[[#This Row],['# POs in Crate]]=1,Crate_BOMs[[#This Row],[PO Sublot]],IF(Crate_BOMs[[#This Row],[UPDATED Sublot]]="","",Crate_BOMs[[#This Row],[UPDATED Sublot]]))</f>
        <v>2.05&amp;2.09</v>
      </c>
    </row>
    <row r="93" spans="1:33" x14ac:dyDescent="0.25">
      <c r="A93">
        <v>4</v>
      </c>
      <c r="B93">
        <v>300521187</v>
      </c>
      <c r="C93">
        <v>2394732</v>
      </c>
      <c r="D93">
        <v>1</v>
      </c>
      <c r="E93" t="s">
        <v>87</v>
      </c>
      <c r="F93" t="s">
        <v>88</v>
      </c>
      <c r="G93">
        <v>3743</v>
      </c>
      <c r="H93">
        <v>870</v>
      </c>
      <c r="I93">
        <v>147</v>
      </c>
      <c r="J93">
        <v>34</v>
      </c>
      <c r="K93">
        <v>179</v>
      </c>
      <c r="L93">
        <v>1</v>
      </c>
      <c r="M93" t="s">
        <v>89</v>
      </c>
      <c r="N93" t="s">
        <v>90</v>
      </c>
      <c r="O93" s="2">
        <v>394.62744898</v>
      </c>
      <c r="P93" s="15">
        <v>45742</v>
      </c>
      <c r="Q93" s="15">
        <v>45762</v>
      </c>
      <c r="R93" s="15">
        <v>45769</v>
      </c>
      <c r="S93" t="s">
        <v>22</v>
      </c>
      <c r="T93">
        <v>10</v>
      </c>
      <c r="U93" s="2">
        <v>467.37999543999996</v>
      </c>
      <c r="V93" s="2">
        <v>6613.8678599999994</v>
      </c>
      <c r="W93" s="2">
        <v>12.828084400000002</v>
      </c>
      <c r="X93" s="2">
        <v>2.4934384000000001</v>
      </c>
      <c r="Y93" s="2">
        <v>4.9540683999999997</v>
      </c>
      <c r="Z93" s="6">
        <f>Crate_BOMs[[#This Row],[glass weight (lb)]]+Crate_BOMs[[#This Row],[Crate Weight (lb)]]/COUNTIF(Crate_BOMs[crate no.],Crate_BOMs[[#This Row],[crate no.]])</f>
        <v>446.55855958444442</v>
      </c>
      <c r="AA93" s="6" t="str">
        <f>IFERROR(MID(Crate_BOMs[[#This Row],[no]],FIND("ECN",Crate_BOMs[[#This Row],[no]]),200),MID(Crate_BOMs[[#This Row],[no]],39,200))</f>
        <v>2.05 &amp; 2.09 GLT07</v>
      </c>
      <c r="AB93" s="6" t="str">
        <f>SUBSTITUTE(IF(RIGHT(Crate_BOMs[[#This Row],[PO Sublot-GL]],6)="curved",RIGHT(Crate_BOMs[[#This Row],[PO Sublot-GL]],12),RIGHT(Crate_BOMs[[#This Row],[PO Sublot-GL]],5))," ","")</f>
        <v>GLT07</v>
      </c>
      <c r="AC93" s="6" t="str">
        <f>SUBSTITUTE(LEFT(Crate_BOMs[[#This Row],[PO Sublot-GL]],LEN(Crate_BOMs[[#This Row],[PO Sublot-GL]])-LEN(Crate_BOMs[[#This Row],[Glass Type]]))," ","")</f>
        <v>2.05&amp;2.09</v>
      </c>
      <c r="AD93" s="6" t="str">
        <f>LEFT(Crate_BOMs[[#This Row],[no]],FIND(" ",Crate_BOMs[[#This Row],[no]],5)-1)</f>
        <v>PO 40536</v>
      </c>
      <c r="AE93" s="6" cm="1">
        <f t="array" ref="AE93">COUNTA(_xlfn.UNIQUE(_xlfn._xlws.FILTER(Crate_BOMs[PO],Crate_BOMs[crate no.]=Crate_BOMs[[#This Row],[crate no.]])))</f>
        <v>1</v>
      </c>
      <c r="AF93" s="10" t="str">
        <f>IF(Crate_BOMs[[#This Row],['# POs in Crate]]=1,"",IF(VLOOKUP(Crate_BOMs[[#This Row],[crate no.]],Crates_[[crate no.]:[New Sublot]],3,FALSE)="","",VLOOKUP(Crate_BOMs[[#This Row],[crate no.]],Crates_[[crate no.]:[New Sublot]],3,FALSE)))</f>
        <v/>
      </c>
      <c r="AG93" s="6" t="str">
        <f>IF(Crate_BOMs[[#This Row],['# POs in Crate]]=1,Crate_BOMs[[#This Row],[PO Sublot]],IF(Crate_BOMs[[#This Row],[UPDATED Sublot]]="","",Crate_BOMs[[#This Row],[UPDATED Sublot]]))</f>
        <v>2.05&amp;2.09</v>
      </c>
    </row>
    <row r="94" spans="1:33" x14ac:dyDescent="0.25">
      <c r="A94">
        <v>4</v>
      </c>
      <c r="B94">
        <v>300521187</v>
      </c>
      <c r="C94">
        <v>2394732</v>
      </c>
      <c r="D94">
        <v>1</v>
      </c>
      <c r="E94" t="s">
        <v>87</v>
      </c>
      <c r="F94" t="s">
        <v>88</v>
      </c>
      <c r="G94">
        <v>3743</v>
      </c>
      <c r="H94">
        <v>870</v>
      </c>
      <c r="I94">
        <v>147</v>
      </c>
      <c r="J94">
        <v>34</v>
      </c>
      <c r="K94">
        <v>179</v>
      </c>
      <c r="L94">
        <v>1</v>
      </c>
      <c r="M94" t="s">
        <v>89</v>
      </c>
      <c r="N94" t="s">
        <v>90</v>
      </c>
      <c r="O94" s="2">
        <v>394.62744898</v>
      </c>
      <c r="P94" s="15">
        <v>45742</v>
      </c>
      <c r="Q94" s="15">
        <v>45762</v>
      </c>
      <c r="R94" s="15">
        <v>45769</v>
      </c>
      <c r="S94" t="s">
        <v>22</v>
      </c>
      <c r="T94">
        <v>10</v>
      </c>
      <c r="U94" s="2">
        <v>467.37999543999996</v>
      </c>
      <c r="V94" s="2">
        <v>6613.8678599999994</v>
      </c>
      <c r="W94" s="2">
        <v>12.828084400000002</v>
      </c>
      <c r="X94" s="2">
        <v>2.4934384000000001</v>
      </c>
      <c r="Y94" s="2">
        <v>4.9540683999999997</v>
      </c>
      <c r="Z94" s="6">
        <f>Crate_BOMs[[#This Row],[glass weight (lb)]]+Crate_BOMs[[#This Row],[Crate Weight (lb)]]/COUNTIF(Crate_BOMs[crate no.],Crate_BOMs[[#This Row],[crate no.]])</f>
        <v>446.55855958444442</v>
      </c>
      <c r="AA94" s="6" t="str">
        <f>IFERROR(MID(Crate_BOMs[[#This Row],[no]],FIND("ECN",Crate_BOMs[[#This Row],[no]]),200),MID(Crate_BOMs[[#This Row],[no]],39,200))</f>
        <v>2.05 &amp; 2.09 GLT07</v>
      </c>
      <c r="AB94" s="6" t="str">
        <f>SUBSTITUTE(IF(RIGHT(Crate_BOMs[[#This Row],[PO Sublot-GL]],6)="curved",RIGHT(Crate_BOMs[[#This Row],[PO Sublot-GL]],12),RIGHT(Crate_BOMs[[#This Row],[PO Sublot-GL]],5))," ","")</f>
        <v>GLT07</v>
      </c>
      <c r="AC94" s="6" t="str">
        <f>SUBSTITUTE(LEFT(Crate_BOMs[[#This Row],[PO Sublot-GL]],LEN(Crate_BOMs[[#This Row],[PO Sublot-GL]])-LEN(Crate_BOMs[[#This Row],[Glass Type]]))," ","")</f>
        <v>2.05&amp;2.09</v>
      </c>
      <c r="AD94" s="6" t="str">
        <f>LEFT(Crate_BOMs[[#This Row],[no]],FIND(" ",Crate_BOMs[[#This Row],[no]],5)-1)</f>
        <v>PO 40536</v>
      </c>
      <c r="AE94" s="6" cm="1">
        <f t="array" ref="AE94">COUNTA(_xlfn.UNIQUE(_xlfn._xlws.FILTER(Crate_BOMs[PO],Crate_BOMs[crate no.]=Crate_BOMs[[#This Row],[crate no.]])))</f>
        <v>1</v>
      </c>
      <c r="AF94" s="10" t="str">
        <f>IF(Crate_BOMs[[#This Row],['# POs in Crate]]=1,"",IF(VLOOKUP(Crate_BOMs[[#This Row],[crate no.]],Crates_[[crate no.]:[New Sublot]],3,FALSE)="","",VLOOKUP(Crate_BOMs[[#This Row],[crate no.]],Crates_[[crate no.]:[New Sublot]],3,FALSE)))</f>
        <v/>
      </c>
      <c r="AG94" s="6" t="str">
        <f>IF(Crate_BOMs[[#This Row],['# POs in Crate]]=1,Crate_BOMs[[#This Row],[PO Sublot]],IF(Crate_BOMs[[#This Row],[UPDATED Sublot]]="","",Crate_BOMs[[#This Row],[UPDATED Sublot]]))</f>
        <v>2.05&amp;2.09</v>
      </c>
    </row>
    <row r="95" spans="1:33" x14ac:dyDescent="0.25">
      <c r="A95">
        <v>4</v>
      </c>
      <c r="B95">
        <v>300521187</v>
      </c>
      <c r="C95">
        <v>2394732</v>
      </c>
      <c r="D95">
        <v>1</v>
      </c>
      <c r="E95" t="s">
        <v>87</v>
      </c>
      <c r="F95" t="s">
        <v>88</v>
      </c>
      <c r="G95">
        <v>3743</v>
      </c>
      <c r="H95">
        <v>870</v>
      </c>
      <c r="I95">
        <v>147</v>
      </c>
      <c r="J95">
        <v>34</v>
      </c>
      <c r="K95">
        <v>179</v>
      </c>
      <c r="L95">
        <v>1</v>
      </c>
      <c r="M95" t="s">
        <v>89</v>
      </c>
      <c r="N95" t="s">
        <v>90</v>
      </c>
      <c r="O95" s="2">
        <v>394.62744898</v>
      </c>
      <c r="P95" s="15">
        <v>45742</v>
      </c>
      <c r="Q95" s="15">
        <v>45762</v>
      </c>
      <c r="R95" s="15">
        <v>45769</v>
      </c>
      <c r="S95" t="s">
        <v>22</v>
      </c>
      <c r="T95">
        <v>10</v>
      </c>
      <c r="U95" s="2">
        <v>467.37999543999996</v>
      </c>
      <c r="V95" s="2">
        <v>6613.8678599999994</v>
      </c>
      <c r="W95" s="2">
        <v>12.828084400000002</v>
      </c>
      <c r="X95" s="2">
        <v>2.4934384000000001</v>
      </c>
      <c r="Y95" s="2">
        <v>4.9540683999999997</v>
      </c>
      <c r="Z95" s="6">
        <f>Crate_BOMs[[#This Row],[glass weight (lb)]]+Crate_BOMs[[#This Row],[Crate Weight (lb)]]/COUNTIF(Crate_BOMs[crate no.],Crate_BOMs[[#This Row],[crate no.]])</f>
        <v>446.55855958444442</v>
      </c>
      <c r="AA95" s="6" t="str">
        <f>IFERROR(MID(Crate_BOMs[[#This Row],[no]],FIND("ECN",Crate_BOMs[[#This Row],[no]]),200),MID(Crate_BOMs[[#This Row],[no]],39,200))</f>
        <v>2.05 &amp; 2.09 GLT07</v>
      </c>
      <c r="AB95" s="6" t="str">
        <f>SUBSTITUTE(IF(RIGHT(Crate_BOMs[[#This Row],[PO Sublot-GL]],6)="curved",RIGHT(Crate_BOMs[[#This Row],[PO Sublot-GL]],12),RIGHT(Crate_BOMs[[#This Row],[PO Sublot-GL]],5))," ","")</f>
        <v>GLT07</v>
      </c>
      <c r="AC95" s="6" t="str">
        <f>SUBSTITUTE(LEFT(Crate_BOMs[[#This Row],[PO Sublot-GL]],LEN(Crate_BOMs[[#This Row],[PO Sublot-GL]])-LEN(Crate_BOMs[[#This Row],[Glass Type]]))," ","")</f>
        <v>2.05&amp;2.09</v>
      </c>
      <c r="AD95" s="6" t="str">
        <f>LEFT(Crate_BOMs[[#This Row],[no]],FIND(" ",Crate_BOMs[[#This Row],[no]],5)-1)</f>
        <v>PO 40536</v>
      </c>
      <c r="AE95" s="6" cm="1">
        <f t="array" ref="AE95">COUNTA(_xlfn.UNIQUE(_xlfn._xlws.FILTER(Crate_BOMs[PO],Crate_BOMs[crate no.]=Crate_BOMs[[#This Row],[crate no.]])))</f>
        <v>1</v>
      </c>
      <c r="AF95" s="10" t="str">
        <f>IF(Crate_BOMs[[#This Row],['# POs in Crate]]=1,"",IF(VLOOKUP(Crate_BOMs[[#This Row],[crate no.]],Crates_[[crate no.]:[New Sublot]],3,FALSE)="","",VLOOKUP(Crate_BOMs[[#This Row],[crate no.]],Crates_[[crate no.]:[New Sublot]],3,FALSE)))</f>
        <v/>
      </c>
      <c r="AG95" s="6" t="str">
        <f>IF(Crate_BOMs[[#This Row],['# POs in Crate]]=1,Crate_BOMs[[#This Row],[PO Sublot]],IF(Crate_BOMs[[#This Row],[UPDATED Sublot]]="","",Crate_BOMs[[#This Row],[UPDATED Sublot]]))</f>
        <v>2.05&amp;2.09</v>
      </c>
    </row>
    <row r="96" spans="1:33" x14ac:dyDescent="0.25">
      <c r="A96">
        <v>4</v>
      </c>
      <c r="B96">
        <v>300521187</v>
      </c>
      <c r="C96">
        <v>2394732</v>
      </c>
      <c r="D96">
        <v>1</v>
      </c>
      <c r="E96" t="s">
        <v>87</v>
      </c>
      <c r="F96" t="s">
        <v>88</v>
      </c>
      <c r="G96">
        <v>3743</v>
      </c>
      <c r="H96">
        <v>870</v>
      </c>
      <c r="I96">
        <v>147</v>
      </c>
      <c r="J96">
        <v>34</v>
      </c>
      <c r="K96">
        <v>179</v>
      </c>
      <c r="L96">
        <v>1</v>
      </c>
      <c r="M96" t="s">
        <v>89</v>
      </c>
      <c r="N96" t="s">
        <v>90</v>
      </c>
      <c r="O96" s="2">
        <v>394.62744898</v>
      </c>
      <c r="P96" s="15">
        <v>45742</v>
      </c>
      <c r="Q96" s="15">
        <v>45762</v>
      </c>
      <c r="R96" s="15">
        <v>45769</v>
      </c>
      <c r="S96" t="s">
        <v>22</v>
      </c>
      <c r="T96">
        <v>10</v>
      </c>
      <c r="U96" s="2">
        <v>467.37999543999996</v>
      </c>
      <c r="V96" s="2">
        <v>6613.8678599999994</v>
      </c>
      <c r="W96" s="2">
        <v>12.828084400000002</v>
      </c>
      <c r="X96" s="2">
        <v>2.4934384000000001</v>
      </c>
      <c r="Y96" s="2">
        <v>4.9540683999999997</v>
      </c>
      <c r="Z96" s="6">
        <f>Crate_BOMs[[#This Row],[glass weight (lb)]]+Crate_BOMs[[#This Row],[Crate Weight (lb)]]/COUNTIF(Crate_BOMs[crate no.],Crate_BOMs[[#This Row],[crate no.]])</f>
        <v>446.55855958444442</v>
      </c>
      <c r="AA96" s="6" t="str">
        <f>IFERROR(MID(Crate_BOMs[[#This Row],[no]],FIND("ECN",Crate_BOMs[[#This Row],[no]]),200),MID(Crate_BOMs[[#This Row],[no]],39,200))</f>
        <v>2.05 &amp; 2.09 GLT07</v>
      </c>
      <c r="AB96" s="6" t="str">
        <f>SUBSTITUTE(IF(RIGHT(Crate_BOMs[[#This Row],[PO Sublot-GL]],6)="curved",RIGHT(Crate_BOMs[[#This Row],[PO Sublot-GL]],12),RIGHT(Crate_BOMs[[#This Row],[PO Sublot-GL]],5))," ","")</f>
        <v>GLT07</v>
      </c>
      <c r="AC96" s="6" t="str">
        <f>SUBSTITUTE(LEFT(Crate_BOMs[[#This Row],[PO Sublot-GL]],LEN(Crate_BOMs[[#This Row],[PO Sublot-GL]])-LEN(Crate_BOMs[[#This Row],[Glass Type]]))," ","")</f>
        <v>2.05&amp;2.09</v>
      </c>
      <c r="AD96" s="6" t="str">
        <f>LEFT(Crate_BOMs[[#This Row],[no]],FIND(" ",Crate_BOMs[[#This Row],[no]],5)-1)</f>
        <v>PO 40536</v>
      </c>
      <c r="AE96" s="6" cm="1">
        <f t="array" ref="AE96">COUNTA(_xlfn.UNIQUE(_xlfn._xlws.FILTER(Crate_BOMs[PO],Crate_BOMs[crate no.]=Crate_BOMs[[#This Row],[crate no.]])))</f>
        <v>1</v>
      </c>
      <c r="AF96" s="10" t="str">
        <f>IF(Crate_BOMs[[#This Row],['# POs in Crate]]=1,"",IF(VLOOKUP(Crate_BOMs[[#This Row],[crate no.]],Crates_[[crate no.]:[New Sublot]],3,FALSE)="","",VLOOKUP(Crate_BOMs[[#This Row],[crate no.]],Crates_[[crate no.]:[New Sublot]],3,FALSE)))</f>
        <v/>
      </c>
      <c r="AG96" s="6" t="str">
        <f>IF(Crate_BOMs[[#This Row],['# POs in Crate]]=1,Crate_BOMs[[#This Row],[PO Sublot]],IF(Crate_BOMs[[#This Row],[UPDATED Sublot]]="","",Crate_BOMs[[#This Row],[UPDATED Sublot]]))</f>
        <v>2.05&amp;2.09</v>
      </c>
    </row>
    <row r="97" spans="1:33" x14ac:dyDescent="0.25">
      <c r="A97">
        <v>4</v>
      </c>
      <c r="B97">
        <v>300521187</v>
      </c>
      <c r="C97">
        <v>2394732</v>
      </c>
      <c r="D97">
        <v>1</v>
      </c>
      <c r="E97" t="s">
        <v>87</v>
      </c>
      <c r="F97" t="s">
        <v>88</v>
      </c>
      <c r="G97">
        <v>3743</v>
      </c>
      <c r="H97">
        <v>870</v>
      </c>
      <c r="I97">
        <v>147</v>
      </c>
      <c r="J97">
        <v>34</v>
      </c>
      <c r="K97">
        <v>179</v>
      </c>
      <c r="L97">
        <v>1</v>
      </c>
      <c r="M97" t="s">
        <v>89</v>
      </c>
      <c r="N97" t="s">
        <v>90</v>
      </c>
      <c r="O97" s="2">
        <v>394.62744898</v>
      </c>
      <c r="P97" s="15">
        <v>45742</v>
      </c>
      <c r="Q97" s="15">
        <v>45762</v>
      </c>
      <c r="R97" s="15">
        <v>45769</v>
      </c>
      <c r="S97" t="s">
        <v>22</v>
      </c>
      <c r="T97">
        <v>10</v>
      </c>
      <c r="U97" s="2">
        <v>467.37999543999996</v>
      </c>
      <c r="V97" s="2">
        <v>6613.8678599999994</v>
      </c>
      <c r="W97" s="2">
        <v>12.828084400000002</v>
      </c>
      <c r="X97" s="2">
        <v>2.4934384000000001</v>
      </c>
      <c r="Y97" s="2">
        <v>4.9540683999999997</v>
      </c>
      <c r="Z97" s="6">
        <f>Crate_BOMs[[#This Row],[glass weight (lb)]]+Crate_BOMs[[#This Row],[Crate Weight (lb)]]/COUNTIF(Crate_BOMs[crate no.],Crate_BOMs[[#This Row],[crate no.]])</f>
        <v>446.55855958444442</v>
      </c>
      <c r="AA97" s="6" t="str">
        <f>IFERROR(MID(Crate_BOMs[[#This Row],[no]],FIND("ECN",Crate_BOMs[[#This Row],[no]]),200),MID(Crate_BOMs[[#This Row],[no]],39,200))</f>
        <v>2.05 &amp; 2.09 GLT07</v>
      </c>
      <c r="AB97" s="6" t="str">
        <f>SUBSTITUTE(IF(RIGHT(Crate_BOMs[[#This Row],[PO Sublot-GL]],6)="curved",RIGHT(Crate_BOMs[[#This Row],[PO Sublot-GL]],12),RIGHT(Crate_BOMs[[#This Row],[PO Sublot-GL]],5))," ","")</f>
        <v>GLT07</v>
      </c>
      <c r="AC97" s="6" t="str">
        <f>SUBSTITUTE(LEFT(Crate_BOMs[[#This Row],[PO Sublot-GL]],LEN(Crate_BOMs[[#This Row],[PO Sublot-GL]])-LEN(Crate_BOMs[[#This Row],[Glass Type]]))," ","")</f>
        <v>2.05&amp;2.09</v>
      </c>
      <c r="AD97" s="6" t="str">
        <f>LEFT(Crate_BOMs[[#This Row],[no]],FIND(" ",Crate_BOMs[[#This Row],[no]],5)-1)</f>
        <v>PO 40536</v>
      </c>
      <c r="AE97" s="6" cm="1">
        <f t="array" ref="AE97">COUNTA(_xlfn.UNIQUE(_xlfn._xlws.FILTER(Crate_BOMs[PO],Crate_BOMs[crate no.]=Crate_BOMs[[#This Row],[crate no.]])))</f>
        <v>1</v>
      </c>
      <c r="AF97" s="10" t="str">
        <f>IF(Crate_BOMs[[#This Row],['# POs in Crate]]=1,"",IF(VLOOKUP(Crate_BOMs[[#This Row],[crate no.]],Crates_[[crate no.]:[New Sublot]],3,FALSE)="","",VLOOKUP(Crate_BOMs[[#This Row],[crate no.]],Crates_[[crate no.]:[New Sublot]],3,FALSE)))</f>
        <v/>
      </c>
      <c r="AG97" s="6" t="str">
        <f>IF(Crate_BOMs[[#This Row],['# POs in Crate]]=1,Crate_BOMs[[#This Row],[PO Sublot]],IF(Crate_BOMs[[#This Row],[UPDATED Sublot]]="","",Crate_BOMs[[#This Row],[UPDATED Sublot]]))</f>
        <v>2.05&amp;2.09</v>
      </c>
    </row>
    <row r="98" spans="1:33" x14ac:dyDescent="0.25">
      <c r="A98">
        <v>4</v>
      </c>
      <c r="B98">
        <v>300521187</v>
      </c>
      <c r="C98">
        <v>2394732</v>
      </c>
      <c r="D98">
        <v>1</v>
      </c>
      <c r="E98" t="s">
        <v>87</v>
      </c>
      <c r="F98" t="s">
        <v>88</v>
      </c>
      <c r="G98">
        <v>3743</v>
      </c>
      <c r="H98">
        <v>870</v>
      </c>
      <c r="I98">
        <v>147</v>
      </c>
      <c r="J98">
        <v>34</v>
      </c>
      <c r="K98">
        <v>179</v>
      </c>
      <c r="L98">
        <v>1</v>
      </c>
      <c r="M98" t="s">
        <v>89</v>
      </c>
      <c r="N98" t="s">
        <v>90</v>
      </c>
      <c r="O98" s="2">
        <v>394.62744898</v>
      </c>
      <c r="P98" s="15">
        <v>45742</v>
      </c>
      <c r="Q98" s="15">
        <v>45762</v>
      </c>
      <c r="R98" s="15">
        <v>45769</v>
      </c>
      <c r="S98" t="s">
        <v>22</v>
      </c>
      <c r="T98">
        <v>10</v>
      </c>
      <c r="U98" s="2">
        <v>467.37999543999996</v>
      </c>
      <c r="V98" s="2">
        <v>6613.8678599999994</v>
      </c>
      <c r="W98" s="2">
        <v>12.828084400000002</v>
      </c>
      <c r="X98" s="2">
        <v>2.4934384000000001</v>
      </c>
      <c r="Y98" s="2">
        <v>4.9540683999999997</v>
      </c>
      <c r="Z98" s="6">
        <f>Crate_BOMs[[#This Row],[glass weight (lb)]]+Crate_BOMs[[#This Row],[Crate Weight (lb)]]/COUNTIF(Crate_BOMs[crate no.],Crate_BOMs[[#This Row],[crate no.]])</f>
        <v>446.55855958444442</v>
      </c>
      <c r="AA98" s="6" t="str">
        <f>IFERROR(MID(Crate_BOMs[[#This Row],[no]],FIND("ECN",Crate_BOMs[[#This Row],[no]]),200),MID(Crate_BOMs[[#This Row],[no]],39,200))</f>
        <v>2.05 &amp; 2.09 GLT07</v>
      </c>
      <c r="AB98" s="6" t="str">
        <f>SUBSTITUTE(IF(RIGHT(Crate_BOMs[[#This Row],[PO Sublot-GL]],6)="curved",RIGHT(Crate_BOMs[[#This Row],[PO Sublot-GL]],12),RIGHT(Crate_BOMs[[#This Row],[PO Sublot-GL]],5))," ","")</f>
        <v>GLT07</v>
      </c>
      <c r="AC98" s="6" t="str">
        <f>SUBSTITUTE(LEFT(Crate_BOMs[[#This Row],[PO Sublot-GL]],LEN(Crate_BOMs[[#This Row],[PO Sublot-GL]])-LEN(Crate_BOMs[[#This Row],[Glass Type]]))," ","")</f>
        <v>2.05&amp;2.09</v>
      </c>
      <c r="AD98" s="6" t="str">
        <f>LEFT(Crate_BOMs[[#This Row],[no]],FIND(" ",Crate_BOMs[[#This Row],[no]],5)-1)</f>
        <v>PO 40536</v>
      </c>
      <c r="AE98" s="6" cm="1">
        <f t="array" ref="AE98">COUNTA(_xlfn.UNIQUE(_xlfn._xlws.FILTER(Crate_BOMs[PO],Crate_BOMs[crate no.]=Crate_BOMs[[#This Row],[crate no.]])))</f>
        <v>1</v>
      </c>
      <c r="AF98" s="10" t="str">
        <f>IF(Crate_BOMs[[#This Row],['# POs in Crate]]=1,"",IF(VLOOKUP(Crate_BOMs[[#This Row],[crate no.]],Crates_[[crate no.]:[New Sublot]],3,FALSE)="","",VLOOKUP(Crate_BOMs[[#This Row],[crate no.]],Crates_[[crate no.]:[New Sublot]],3,FALSE)))</f>
        <v/>
      </c>
      <c r="AG98" s="6" t="str">
        <f>IF(Crate_BOMs[[#This Row],['# POs in Crate]]=1,Crate_BOMs[[#This Row],[PO Sublot]],IF(Crate_BOMs[[#This Row],[UPDATED Sublot]]="","",Crate_BOMs[[#This Row],[UPDATED Sublot]]))</f>
        <v>2.05&amp;2.09</v>
      </c>
    </row>
    <row r="99" spans="1:33" x14ac:dyDescent="0.25">
      <c r="A99">
        <v>4</v>
      </c>
      <c r="B99">
        <v>300521187</v>
      </c>
      <c r="C99">
        <v>2394732</v>
      </c>
      <c r="D99">
        <v>1</v>
      </c>
      <c r="E99" t="s">
        <v>87</v>
      </c>
      <c r="F99" t="s">
        <v>88</v>
      </c>
      <c r="G99">
        <v>3743</v>
      </c>
      <c r="H99">
        <v>870</v>
      </c>
      <c r="I99">
        <v>147</v>
      </c>
      <c r="J99">
        <v>34</v>
      </c>
      <c r="K99">
        <v>179</v>
      </c>
      <c r="L99">
        <v>1</v>
      </c>
      <c r="M99" t="s">
        <v>89</v>
      </c>
      <c r="N99" t="s">
        <v>90</v>
      </c>
      <c r="O99" s="2">
        <v>394.62744898</v>
      </c>
      <c r="P99" s="15">
        <v>45742</v>
      </c>
      <c r="Q99" s="15">
        <v>45762</v>
      </c>
      <c r="R99" s="15">
        <v>45769</v>
      </c>
      <c r="S99" t="s">
        <v>22</v>
      </c>
      <c r="T99">
        <v>10</v>
      </c>
      <c r="U99" s="2">
        <v>467.37999543999996</v>
      </c>
      <c r="V99" s="2">
        <v>6613.8678599999994</v>
      </c>
      <c r="W99" s="2">
        <v>12.828084400000002</v>
      </c>
      <c r="X99" s="2">
        <v>2.4934384000000001</v>
      </c>
      <c r="Y99" s="2">
        <v>4.9540683999999997</v>
      </c>
      <c r="Z99" s="6">
        <f>Crate_BOMs[[#This Row],[glass weight (lb)]]+Crate_BOMs[[#This Row],[Crate Weight (lb)]]/COUNTIF(Crate_BOMs[crate no.],Crate_BOMs[[#This Row],[crate no.]])</f>
        <v>446.55855958444442</v>
      </c>
      <c r="AA99" s="6" t="str">
        <f>IFERROR(MID(Crate_BOMs[[#This Row],[no]],FIND("ECN",Crate_BOMs[[#This Row],[no]]),200),MID(Crate_BOMs[[#This Row],[no]],39,200))</f>
        <v>2.05 &amp; 2.09 GLT07</v>
      </c>
      <c r="AB99" s="6" t="str">
        <f>SUBSTITUTE(IF(RIGHT(Crate_BOMs[[#This Row],[PO Sublot-GL]],6)="curved",RIGHT(Crate_BOMs[[#This Row],[PO Sublot-GL]],12),RIGHT(Crate_BOMs[[#This Row],[PO Sublot-GL]],5))," ","")</f>
        <v>GLT07</v>
      </c>
      <c r="AC99" s="6" t="str">
        <f>SUBSTITUTE(LEFT(Crate_BOMs[[#This Row],[PO Sublot-GL]],LEN(Crate_BOMs[[#This Row],[PO Sublot-GL]])-LEN(Crate_BOMs[[#This Row],[Glass Type]]))," ","")</f>
        <v>2.05&amp;2.09</v>
      </c>
      <c r="AD99" s="6" t="str">
        <f>LEFT(Crate_BOMs[[#This Row],[no]],FIND(" ",Crate_BOMs[[#This Row],[no]],5)-1)</f>
        <v>PO 40536</v>
      </c>
      <c r="AE99" s="6" cm="1">
        <f t="array" ref="AE99">COUNTA(_xlfn.UNIQUE(_xlfn._xlws.FILTER(Crate_BOMs[PO],Crate_BOMs[crate no.]=Crate_BOMs[[#This Row],[crate no.]])))</f>
        <v>1</v>
      </c>
      <c r="AF99" s="10" t="str">
        <f>IF(Crate_BOMs[[#This Row],['# POs in Crate]]=1,"",IF(VLOOKUP(Crate_BOMs[[#This Row],[crate no.]],Crates_[[crate no.]:[New Sublot]],3,FALSE)="","",VLOOKUP(Crate_BOMs[[#This Row],[crate no.]],Crates_[[crate no.]:[New Sublot]],3,FALSE)))</f>
        <v/>
      </c>
      <c r="AG99" s="6" t="str">
        <f>IF(Crate_BOMs[[#This Row],['# POs in Crate]]=1,Crate_BOMs[[#This Row],[PO Sublot]],IF(Crate_BOMs[[#This Row],[UPDATED Sublot]]="","",Crate_BOMs[[#This Row],[UPDATED Sublot]]))</f>
        <v>2.05&amp;2.09</v>
      </c>
    </row>
    <row r="100" spans="1:33" x14ac:dyDescent="0.25">
      <c r="A100">
        <v>4</v>
      </c>
      <c r="B100">
        <v>300520183</v>
      </c>
      <c r="C100">
        <v>2394728</v>
      </c>
      <c r="D100">
        <v>8</v>
      </c>
      <c r="E100" t="s">
        <v>91</v>
      </c>
      <c r="F100" t="s">
        <v>61</v>
      </c>
      <c r="G100">
        <v>2645</v>
      </c>
      <c r="H100">
        <v>870</v>
      </c>
      <c r="I100">
        <v>104</v>
      </c>
      <c r="J100">
        <v>34</v>
      </c>
      <c r="K100">
        <v>127</v>
      </c>
      <c r="L100">
        <v>1</v>
      </c>
      <c r="M100" t="s">
        <v>92</v>
      </c>
      <c r="N100" t="s">
        <v>93</v>
      </c>
      <c r="O100" s="2">
        <v>279.98707273999997</v>
      </c>
      <c r="P100" s="15">
        <v>45742</v>
      </c>
      <c r="Q100" s="15">
        <v>45762</v>
      </c>
      <c r="R100" s="15">
        <v>45769</v>
      </c>
      <c r="S100" t="s">
        <v>22</v>
      </c>
      <c r="T100">
        <v>10</v>
      </c>
      <c r="U100" s="2">
        <v>429.90141089999997</v>
      </c>
      <c r="V100" s="2">
        <v>6613.8678599999994</v>
      </c>
      <c r="W100" s="2">
        <v>10.203412399999999</v>
      </c>
      <c r="X100" s="2">
        <v>2.4934384000000001</v>
      </c>
      <c r="Y100" s="2">
        <v>6.9028873600000002</v>
      </c>
      <c r="Z100" s="6">
        <f>Crate_BOMs[[#This Row],[glass weight (lb)]]+Crate_BOMs[[#This Row],[Crate Weight (lb)]]/COUNTIF(Crate_BOMs[crate no.],Crate_BOMs[[#This Row],[crate no.]])</f>
        <v>310.69431637571427</v>
      </c>
      <c r="AA100" s="6" t="str">
        <f>IFERROR(MID(Crate_BOMs[[#This Row],[no]],FIND("ECN",Crate_BOMs[[#This Row],[no]]),200),MID(Crate_BOMs[[#This Row],[no]],39,200))</f>
        <v>2.05 &amp; 2.09 GLA02</v>
      </c>
      <c r="AB100" s="6" t="str">
        <f>SUBSTITUTE(IF(RIGHT(Crate_BOMs[[#This Row],[PO Sublot-GL]],6)="curved",RIGHT(Crate_BOMs[[#This Row],[PO Sublot-GL]],12),RIGHT(Crate_BOMs[[#This Row],[PO Sublot-GL]],5))," ","")</f>
        <v>GLA02</v>
      </c>
      <c r="AC100" s="6" t="str">
        <f>SUBSTITUTE(LEFT(Crate_BOMs[[#This Row],[PO Sublot-GL]],LEN(Crate_BOMs[[#This Row],[PO Sublot-GL]])-LEN(Crate_BOMs[[#This Row],[Glass Type]]))," ","")</f>
        <v>2.05&amp;2.09</v>
      </c>
      <c r="AD100" s="6" t="str">
        <f>LEFT(Crate_BOMs[[#This Row],[no]],FIND(" ",Crate_BOMs[[#This Row],[no]],5)-1)</f>
        <v>PO 40536</v>
      </c>
      <c r="AE100" s="6" cm="1">
        <f t="array" ref="AE100">COUNTA(_xlfn.UNIQUE(_xlfn._xlws.FILTER(Crate_BOMs[PO],Crate_BOMs[crate no.]=Crate_BOMs[[#This Row],[crate no.]])))</f>
        <v>1</v>
      </c>
      <c r="AF100" s="10" t="str">
        <f>IF(Crate_BOMs[[#This Row],['# POs in Crate]]=1,"",IF(VLOOKUP(Crate_BOMs[[#This Row],[crate no.]],Crates_[[crate no.]:[New Sublot]],3,FALSE)="","",VLOOKUP(Crate_BOMs[[#This Row],[crate no.]],Crates_[[crate no.]:[New Sublot]],3,FALSE)))</f>
        <v/>
      </c>
      <c r="AG100" s="6" t="str">
        <f>IF(Crate_BOMs[[#This Row],['# POs in Crate]]=1,Crate_BOMs[[#This Row],[PO Sublot]],IF(Crate_BOMs[[#This Row],[UPDATED Sublot]]="","",Crate_BOMs[[#This Row],[UPDATED Sublot]]))</f>
        <v>2.05&amp;2.09</v>
      </c>
    </row>
    <row r="101" spans="1:33" x14ac:dyDescent="0.25">
      <c r="A101">
        <v>4</v>
      </c>
      <c r="B101">
        <v>300520183</v>
      </c>
      <c r="C101">
        <v>2394728</v>
      </c>
      <c r="D101">
        <v>8</v>
      </c>
      <c r="E101" t="s">
        <v>91</v>
      </c>
      <c r="F101" t="s">
        <v>61</v>
      </c>
      <c r="G101">
        <v>2645</v>
      </c>
      <c r="H101">
        <v>870</v>
      </c>
      <c r="I101">
        <v>104</v>
      </c>
      <c r="J101">
        <v>34</v>
      </c>
      <c r="K101">
        <v>127</v>
      </c>
      <c r="L101">
        <v>1</v>
      </c>
      <c r="M101" t="s">
        <v>92</v>
      </c>
      <c r="N101" t="s">
        <v>93</v>
      </c>
      <c r="O101" s="2">
        <v>279.98707273999997</v>
      </c>
      <c r="P101" s="15">
        <v>45742</v>
      </c>
      <c r="Q101" s="15">
        <v>45762</v>
      </c>
      <c r="R101" s="15">
        <v>45769</v>
      </c>
      <c r="S101" t="s">
        <v>22</v>
      </c>
      <c r="T101">
        <v>10</v>
      </c>
      <c r="U101" s="2">
        <v>429.90141089999997</v>
      </c>
      <c r="V101" s="2">
        <v>6613.8678599999994</v>
      </c>
      <c r="W101" s="2">
        <v>10.203412399999999</v>
      </c>
      <c r="X101" s="2">
        <v>2.4934384000000001</v>
      </c>
      <c r="Y101" s="2">
        <v>6.9028873600000002</v>
      </c>
      <c r="Z101" s="6">
        <f>Crate_BOMs[[#This Row],[glass weight (lb)]]+Crate_BOMs[[#This Row],[Crate Weight (lb)]]/COUNTIF(Crate_BOMs[crate no.],Crate_BOMs[[#This Row],[crate no.]])</f>
        <v>310.69431637571427</v>
      </c>
      <c r="AA101" s="6" t="str">
        <f>IFERROR(MID(Crate_BOMs[[#This Row],[no]],FIND("ECN",Crate_BOMs[[#This Row],[no]]),200),MID(Crate_BOMs[[#This Row],[no]],39,200))</f>
        <v>2.05 &amp; 2.09 GLA02</v>
      </c>
      <c r="AB101" s="6" t="str">
        <f>SUBSTITUTE(IF(RIGHT(Crate_BOMs[[#This Row],[PO Sublot-GL]],6)="curved",RIGHT(Crate_BOMs[[#This Row],[PO Sublot-GL]],12),RIGHT(Crate_BOMs[[#This Row],[PO Sublot-GL]],5))," ","")</f>
        <v>GLA02</v>
      </c>
      <c r="AC101" s="6" t="str">
        <f>SUBSTITUTE(LEFT(Crate_BOMs[[#This Row],[PO Sublot-GL]],LEN(Crate_BOMs[[#This Row],[PO Sublot-GL]])-LEN(Crate_BOMs[[#This Row],[Glass Type]]))," ","")</f>
        <v>2.05&amp;2.09</v>
      </c>
      <c r="AD101" s="6" t="str">
        <f>LEFT(Crate_BOMs[[#This Row],[no]],FIND(" ",Crate_BOMs[[#This Row],[no]],5)-1)</f>
        <v>PO 40536</v>
      </c>
      <c r="AE101" s="6" cm="1">
        <f t="array" ref="AE101">COUNTA(_xlfn.UNIQUE(_xlfn._xlws.FILTER(Crate_BOMs[PO],Crate_BOMs[crate no.]=Crate_BOMs[[#This Row],[crate no.]])))</f>
        <v>1</v>
      </c>
      <c r="AF101" s="10" t="str">
        <f>IF(Crate_BOMs[[#This Row],['# POs in Crate]]=1,"",IF(VLOOKUP(Crate_BOMs[[#This Row],[crate no.]],Crates_[[crate no.]:[New Sublot]],3,FALSE)="","",VLOOKUP(Crate_BOMs[[#This Row],[crate no.]],Crates_[[crate no.]:[New Sublot]],3,FALSE)))</f>
        <v/>
      </c>
      <c r="AG101" s="6" t="str">
        <f>IF(Crate_BOMs[[#This Row],['# POs in Crate]]=1,Crate_BOMs[[#This Row],[PO Sublot]],IF(Crate_BOMs[[#This Row],[UPDATED Sublot]]="","",Crate_BOMs[[#This Row],[UPDATED Sublot]]))</f>
        <v>2.05&amp;2.09</v>
      </c>
    </row>
    <row r="102" spans="1:33" x14ac:dyDescent="0.25">
      <c r="A102">
        <v>4</v>
      </c>
      <c r="B102">
        <v>300520183</v>
      </c>
      <c r="C102">
        <v>2394728</v>
      </c>
      <c r="D102">
        <v>8</v>
      </c>
      <c r="E102" t="s">
        <v>91</v>
      </c>
      <c r="F102" t="s">
        <v>61</v>
      </c>
      <c r="G102">
        <v>2645</v>
      </c>
      <c r="H102">
        <v>870</v>
      </c>
      <c r="I102">
        <v>104</v>
      </c>
      <c r="J102">
        <v>34</v>
      </c>
      <c r="K102">
        <v>127</v>
      </c>
      <c r="L102">
        <v>1</v>
      </c>
      <c r="M102" t="s">
        <v>92</v>
      </c>
      <c r="N102" t="s">
        <v>93</v>
      </c>
      <c r="O102" s="2">
        <v>279.98707273999997</v>
      </c>
      <c r="P102" s="15">
        <v>45742</v>
      </c>
      <c r="Q102" s="15">
        <v>45762</v>
      </c>
      <c r="R102" s="15">
        <v>45769</v>
      </c>
      <c r="S102" t="s">
        <v>22</v>
      </c>
      <c r="T102">
        <v>10</v>
      </c>
      <c r="U102" s="2">
        <v>429.90141089999997</v>
      </c>
      <c r="V102" s="2">
        <v>6613.8678599999994</v>
      </c>
      <c r="W102" s="2">
        <v>10.203412399999999</v>
      </c>
      <c r="X102" s="2">
        <v>2.4934384000000001</v>
      </c>
      <c r="Y102" s="2">
        <v>6.9028873600000002</v>
      </c>
      <c r="Z102" s="6">
        <f>Crate_BOMs[[#This Row],[glass weight (lb)]]+Crate_BOMs[[#This Row],[Crate Weight (lb)]]/COUNTIF(Crate_BOMs[crate no.],Crate_BOMs[[#This Row],[crate no.]])</f>
        <v>310.69431637571427</v>
      </c>
      <c r="AA102" s="6" t="str">
        <f>IFERROR(MID(Crate_BOMs[[#This Row],[no]],FIND("ECN",Crate_BOMs[[#This Row],[no]]),200),MID(Crate_BOMs[[#This Row],[no]],39,200))</f>
        <v>2.05 &amp; 2.09 GLA02</v>
      </c>
      <c r="AB102" s="6" t="str">
        <f>SUBSTITUTE(IF(RIGHT(Crate_BOMs[[#This Row],[PO Sublot-GL]],6)="curved",RIGHT(Crate_BOMs[[#This Row],[PO Sublot-GL]],12),RIGHT(Crate_BOMs[[#This Row],[PO Sublot-GL]],5))," ","")</f>
        <v>GLA02</v>
      </c>
      <c r="AC102" s="6" t="str">
        <f>SUBSTITUTE(LEFT(Crate_BOMs[[#This Row],[PO Sublot-GL]],LEN(Crate_BOMs[[#This Row],[PO Sublot-GL]])-LEN(Crate_BOMs[[#This Row],[Glass Type]]))," ","")</f>
        <v>2.05&amp;2.09</v>
      </c>
      <c r="AD102" s="6" t="str">
        <f>LEFT(Crate_BOMs[[#This Row],[no]],FIND(" ",Crate_BOMs[[#This Row],[no]],5)-1)</f>
        <v>PO 40536</v>
      </c>
      <c r="AE102" s="6" cm="1">
        <f t="array" ref="AE102">COUNTA(_xlfn.UNIQUE(_xlfn._xlws.FILTER(Crate_BOMs[PO],Crate_BOMs[crate no.]=Crate_BOMs[[#This Row],[crate no.]])))</f>
        <v>1</v>
      </c>
      <c r="AF102" s="10" t="str">
        <f>IF(Crate_BOMs[[#This Row],['# POs in Crate]]=1,"",IF(VLOOKUP(Crate_BOMs[[#This Row],[crate no.]],Crates_[[crate no.]:[New Sublot]],3,FALSE)="","",VLOOKUP(Crate_BOMs[[#This Row],[crate no.]],Crates_[[crate no.]:[New Sublot]],3,FALSE)))</f>
        <v/>
      </c>
      <c r="AG102" s="6" t="str">
        <f>IF(Crate_BOMs[[#This Row],['# POs in Crate]]=1,Crate_BOMs[[#This Row],[PO Sublot]],IF(Crate_BOMs[[#This Row],[UPDATED Sublot]]="","",Crate_BOMs[[#This Row],[UPDATED Sublot]]))</f>
        <v>2.05&amp;2.09</v>
      </c>
    </row>
    <row r="103" spans="1:33" x14ac:dyDescent="0.25">
      <c r="A103">
        <v>4</v>
      </c>
      <c r="B103">
        <v>300520183</v>
      </c>
      <c r="C103">
        <v>2394728</v>
      </c>
      <c r="D103">
        <v>8</v>
      </c>
      <c r="E103" t="s">
        <v>91</v>
      </c>
      <c r="F103" t="s">
        <v>61</v>
      </c>
      <c r="G103">
        <v>2645</v>
      </c>
      <c r="H103">
        <v>870</v>
      </c>
      <c r="I103">
        <v>104</v>
      </c>
      <c r="J103">
        <v>34</v>
      </c>
      <c r="K103">
        <v>127</v>
      </c>
      <c r="L103">
        <v>1</v>
      </c>
      <c r="M103" t="s">
        <v>92</v>
      </c>
      <c r="N103" t="s">
        <v>93</v>
      </c>
      <c r="O103" s="2">
        <v>279.98707273999997</v>
      </c>
      <c r="P103" s="15">
        <v>45742</v>
      </c>
      <c r="Q103" s="15">
        <v>45762</v>
      </c>
      <c r="R103" s="15">
        <v>45769</v>
      </c>
      <c r="S103" t="s">
        <v>22</v>
      </c>
      <c r="T103">
        <v>10</v>
      </c>
      <c r="U103" s="2">
        <v>429.90141089999997</v>
      </c>
      <c r="V103" s="2">
        <v>6613.8678599999994</v>
      </c>
      <c r="W103" s="2">
        <v>10.203412399999999</v>
      </c>
      <c r="X103" s="2">
        <v>2.4934384000000001</v>
      </c>
      <c r="Y103" s="2">
        <v>6.9028873600000002</v>
      </c>
      <c r="Z103" s="6">
        <f>Crate_BOMs[[#This Row],[glass weight (lb)]]+Crate_BOMs[[#This Row],[Crate Weight (lb)]]/COUNTIF(Crate_BOMs[crate no.],Crate_BOMs[[#This Row],[crate no.]])</f>
        <v>310.69431637571427</v>
      </c>
      <c r="AA103" s="6" t="str">
        <f>IFERROR(MID(Crate_BOMs[[#This Row],[no]],FIND("ECN",Crate_BOMs[[#This Row],[no]]),200),MID(Crate_BOMs[[#This Row],[no]],39,200))</f>
        <v>2.05 &amp; 2.09 GLA02</v>
      </c>
      <c r="AB103" s="6" t="str">
        <f>SUBSTITUTE(IF(RIGHT(Crate_BOMs[[#This Row],[PO Sublot-GL]],6)="curved",RIGHT(Crate_BOMs[[#This Row],[PO Sublot-GL]],12),RIGHT(Crate_BOMs[[#This Row],[PO Sublot-GL]],5))," ","")</f>
        <v>GLA02</v>
      </c>
      <c r="AC103" s="6" t="str">
        <f>SUBSTITUTE(LEFT(Crate_BOMs[[#This Row],[PO Sublot-GL]],LEN(Crate_BOMs[[#This Row],[PO Sublot-GL]])-LEN(Crate_BOMs[[#This Row],[Glass Type]]))," ","")</f>
        <v>2.05&amp;2.09</v>
      </c>
      <c r="AD103" s="6" t="str">
        <f>LEFT(Crate_BOMs[[#This Row],[no]],FIND(" ",Crate_BOMs[[#This Row],[no]],5)-1)</f>
        <v>PO 40536</v>
      </c>
      <c r="AE103" s="6" cm="1">
        <f t="array" ref="AE103">COUNTA(_xlfn.UNIQUE(_xlfn._xlws.FILTER(Crate_BOMs[PO],Crate_BOMs[crate no.]=Crate_BOMs[[#This Row],[crate no.]])))</f>
        <v>1</v>
      </c>
      <c r="AF103" s="10" t="str">
        <f>IF(Crate_BOMs[[#This Row],['# POs in Crate]]=1,"",IF(VLOOKUP(Crate_BOMs[[#This Row],[crate no.]],Crates_[[crate no.]:[New Sublot]],3,FALSE)="","",VLOOKUP(Crate_BOMs[[#This Row],[crate no.]],Crates_[[crate no.]:[New Sublot]],3,FALSE)))</f>
        <v/>
      </c>
      <c r="AG103" s="6" t="str">
        <f>IF(Crate_BOMs[[#This Row],['# POs in Crate]]=1,Crate_BOMs[[#This Row],[PO Sublot]],IF(Crate_BOMs[[#This Row],[UPDATED Sublot]]="","",Crate_BOMs[[#This Row],[UPDATED Sublot]]))</f>
        <v>2.05&amp;2.09</v>
      </c>
    </row>
    <row r="104" spans="1:33" x14ac:dyDescent="0.25">
      <c r="A104">
        <v>4</v>
      </c>
      <c r="B104">
        <v>300520183</v>
      </c>
      <c r="C104">
        <v>2394728</v>
      </c>
      <c r="D104">
        <v>8</v>
      </c>
      <c r="E104" t="s">
        <v>91</v>
      </c>
      <c r="F104" t="s">
        <v>61</v>
      </c>
      <c r="G104">
        <v>2645</v>
      </c>
      <c r="H104">
        <v>870</v>
      </c>
      <c r="I104">
        <v>104</v>
      </c>
      <c r="J104">
        <v>34</v>
      </c>
      <c r="K104">
        <v>127</v>
      </c>
      <c r="L104">
        <v>1</v>
      </c>
      <c r="M104" t="s">
        <v>92</v>
      </c>
      <c r="N104" t="s">
        <v>93</v>
      </c>
      <c r="O104" s="2">
        <v>279.98707273999997</v>
      </c>
      <c r="P104" s="15">
        <v>45742</v>
      </c>
      <c r="Q104" s="15">
        <v>45762</v>
      </c>
      <c r="R104" s="15">
        <v>45769</v>
      </c>
      <c r="S104" t="s">
        <v>22</v>
      </c>
      <c r="T104">
        <v>10</v>
      </c>
      <c r="U104" s="2">
        <v>429.90141089999997</v>
      </c>
      <c r="V104" s="2">
        <v>6613.8678599999994</v>
      </c>
      <c r="W104" s="2">
        <v>10.203412399999999</v>
      </c>
      <c r="X104" s="2">
        <v>2.4934384000000001</v>
      </c>
      <c r="Y104" s="2">
        <v>6.9028873600000002</v>
      </c>
      <c r="Z104" s="6">
        <f>Crate_BOMs[[#This Row],[glass weight (lb)]]+Crate_BOMs[[#This Row],[Crate Weight (lb)]]/COUNTIF(Crate_BOMs[crate no.],Crate_BOMs[[#This Row],[crate no.]])</f>
        <v>310.69431637571427</v>
      </c>
      <c r="AA104" s="6" t="str">
        <f>IFERROR(MID(Crate_BOMs[[#This Row],[no]],FIND("ECN",Crate_BOMs[[#This Row],[no]]),200),MID(Crate_BOMs[[#This Row],[no]],39,200))</f>
        <v>2.05 &amp; 2.09 GLA02</v>
      </c>
      <c r="AB104" s="6" t="str">
        <f>SUBSTITUTE(IF(RIGHT(Crate_BOMs[[#This Row],[PO Sublot-GL]],6)="curved",RIGHT(Crate_BOMs[[#This Row],[PO Sublot-GL]],12),RIGHT(Crate_BOMs[[#This Row],[PO Sublot-GL]],5))," ","")</f>
        <v>GLA02</v>
      </c>
      <c r="AC104" s="6" t="str">
        <f>SUBSTITUTE(LEFT(Crate_BOMs[[#This Row],[PO Sublot-GL]],LEN(Crate_BOMs[[#This Row],[PO Sublot-GL]])-LEN(Crate_BOMs[[#This Row],[Glass Type]]))," ","")</f>
        <v>2.05&amp;2.09</v>
      </c>
      <c r="AD104" s="6" t="str">
        <f>LEFT(Crate_BOMs[[#This Row],[no]],FIND(" ",Crate_BOMs[[#This Row],[no]],5)-1)</f>
        <v>PO 40536</v>
      </c>
      <c r="AE104" s="6" cm="1">
        <f t="array" ref="AE104">COUNTA(_xlfn.UNIQUE(_xlfn._xlws.FILTER(Crate_BOMs[PO],Crate_BOMs[crate no.]=Crate_BOMs[[#This Row],[crate no.]])))</f>
        <v>1</v>
      </c>
      <c r="AF104" s="10" t="str">
        <f>IF(Crate_BOMs[[#This Row],['# POs in Crate]]=1,"",IF(VLOOKUP(Crate_BOMs[[#This Row],[crate no.]],Crates_[[crate no.]:[New Sublot]],3,FALSE)="","",VLOOKUP(Crate_BOMs[[#This Row],[crate no.]],Crates_[[crate no.]:[New Sublot]],3,FALSE)))</f>
        <v/>
      </c>
      <c r="AG104" s="6" t="str">
        <f>IF(Crate_BOMs[[#This Row],['# POs in Crate]]=1,Crate_BOMs[[#This Row],[PO Sublot]],IF(Crate_BOMs[[#This Row],[UPDATED Sublot]]="","",Crate_BOMs[[#This Row],[UPDATED Sublot]]))</f>
        <v>2.05&amp;2.09</v>
      </c>
    </row>
    <row r="105" spans="1:33" x14ac:dyDescent="0.25">
      <c r="A105">
        <v>4</v>
      </c>
      <c r="B105">
        <v>300520183</v>
      </c>
      <c r="C105">
        <v>2394728</v>
      </c>
      <c r="D105">
        <v>8</v>
      </c>
      <c r="E105" t="s">
        <v>91</v>
      </c>
      <c r="F105" t="s">
        <v>61</v>
      </c>
      <c r="G105">
        <v>2645</v>
      </c>
      <c r="H105">
        <v>870</v>
      </c>
      <c r="I105">
        <v>104</v>
      </c>
      <c r="J105">
        <v>34</v>
      </c>
      <c r="K105">
        <v>127</v>
      </c>
      <c r="L105">
        <v>1</v>
      </c>
      <c r="M105" t="s">
        <v>92</v>
      </c>
      <c r="N105" t="s">
        <v>93</v>
      </c>
      <c r="O105" s="2">
        <v>279.98707273999997</v>
      </c>
      <c r="P105" s="15">
        <v>45742</v>
      </c>
      <c r="Q105" s="15">
        <v>45762</v>
      </c>
      <c r="R105" s="15">
        <v>45769</v>
      </c>
      <c r="S105" t="s">
        <v>22</v>
      </c>
      <c r="T105">
        <v>10</v>
      </c>
      <c r="U105" s="2">
        <v>429.90141089999997</v>
      </c>
      <c r="V105" s="2">
        <v>6613.8678599999994</v>
      </c>
      <c r="W105" s="2">
        <v>10.203412399999999</v>
      </c>
      <c r="X105" s="2">
        <v>2.4934384000000001</v>
      </c>
      <c r="Y105" s="2">
        <v>6.9028873600000002</v>
      </c>
      <c r="Z105" s="6">
        <f>Crate_BOMs[[#This Row],[glass weight (lb)]]+Crate_BOMs[[#This Row],[Crate Weight (lb)]]/COUNTIF(Crate_BOMs[crate no.],Crate_BOMs[[#This Row],[crate no.]])</f>
        <v>310.69431637571427</v>
      </c>
      <c r="AA105" s="6" t="str">
        <f>IFERROR(MID(Crate_BOMs[[#This Row],[no]],FIND("ECN",Crate_BOMs[[#This Row],[no]]),200),MID(Crate_BOMs[[#This Row],[no]],39,200))</f>
        <v>2.05 &amp; 2.09 GLA02</v>
      </c>
      <c r="AB105" s="6" t="str">
        <f>SUBSTITUTE(IF(RIGHT(Crate_BOMs[[#This Row],[PO Sublot-GL]],6)="curved",RIGHT(Crate_BOMs[[#This Row],[PO Sublot-GL]],12),RIGHT(Crate_BOMs[[#This Row],[PO Sublot-GL]],5))," ","")</f>
        <v>GLA02</v>
      </c>
      <c r="AC105" s="6" t="str">
        <f>SUBSTITUTE(LEFT(Crate_BOMs[[#This Row],[PO Sublot-GL]],LEN(Crate_BOMs[[#This Row],[PO Sublot-GL]])-LEN(Crate_BOMs[[#This Row],[Glass Type]]))," ","")</f>
        <v>2.05&amp;2.09</v>
      </c>
      <c r="AD105" s="6" t="str">
        <f>LEFT(Crate_BOMs[[#This Row],[no]],FIND(" ",Crate_BOMs[[#This Row],[no]],5)-1)</f>
        <v>PO 40536</v>
      </c>
      <c r="AE105" s="6" cm="1">
        <f t="array" ref="AE105">COUNTA(_xlfn.UNIQUE(_xlfn._xlws.FILTER(Crate_BOMs[PO],Crate_BOMs[crate no.]=Crate_BOMs[[#This Row],[crate no.]])))</f>
        <v>1</v>
      </c>
      <c r="AF105" s="10" t="str">
        <f>IF(Crate_BOMs[[#This Row],['# POs in Crate]]=1,"",IF(VLOOKUP(Crate_BOMs[[#This Row],[crate no.]],Crates_[[crate no.]:[New Sublot]],3,FALSE)="","",VLOOKUP(Crate_BOMs[[#This Row],[crate no.]],Crates_[[crate no.]:[New Sublot]],3,FALSE)))</f>
        <v/>
      </c>
      <c r="AG105" s="6" t="str">
        <f>IF(Crate_BOMs[[#This Row],['# POs in Crate]]=1,Crate_BOMs[[#This Row],[PO Sublot]],IF(Crate_BOMs[[#This Row],[UPDATED Sublot]]="","",Crate_BOMs[[#This Row],[UPDATED Sublot]]))</f>
        <v>2.05&amp;2.09</v>
      </c>
    </row>
    <row r="106" spans="1:33" x14ac:dyDescent="0.25">
      <c r="A106">
        <v>4</v>
      </c>
      <c r="B106">
        <v>300520183</v>
      </c>
      <c r="C106">
        <v>2394728</v>
      </c>
      <c r="D106">
        <v>8</v>
      </c>
      <c r="E106" t="s">
        <v>91</v>
      </c>
      <c r="F106" t="s">
        <v>61</v>
      </c>
      <c r="G106">
        <v>2645</v>
      </c>
      <c r="H106">
        <v>870</v>
      </c>
      <c r="I106">
        <v>104</v>
      </c>
      <c r="J106">
        <v>34</v>
      </c>
      <c r="K106">
        <v>127</v>
      </c>
      <c r="L106">
        <v>1</v>
      </c>
      <c r="M106" t="s">
        <v>92</v>
      </c>
      <c r="N106" t="s">
        <v>93</v>
      </c>
      <c r="O106" s="2">
        <v>279.98707273999997</v>
      </c>
      <c r="P106" s="15">
        <v>45742</v>
      </c>
      <c r="Q106" s="15">
        <v>45762</v>
      </c>
      <c r="R106" s="15">
        <v>45769</v>
      </c>
      <c r="S106" t="s">
        <v>22</v>
      </c>
      <c r="T106">
        <v>10</v>
      </c>
      <c r="U106" s="2">
        <v>429.90141089999997</v>
      </c>
      <c r="V106" s="2">
        <v>6613.8678599999994</v>
      </c>
      <c r="W106" s="2">
        <v>10.203412399999999</v>
      </c>
      <c r="X106" s="2">
        <v>2.4934384000000001</v>
      </c>
      <c r="Y106" s="2">
        <v>6.9028873600000002</v>
      </c>
      <c r="Z106" s="6">
        <f>Crate_BOMs[[#This Row],[glass weight (lb)]]+Crate_BOMs[[#This Row],[Crate Weight (lb)]]/COUNTIF(Crate_BOMs[crate no.],Crate_BOMs[[#This Row],[crate no.]])</f>
        <v>310.69431637571427</v>
      </c>
      <c r="AA106" s="6" t="str">
        <f>IFERROR(MID(Crate_BOMs[[#This Row],[no]],FIND("ECN",Crate_BOMs[[#This Row],[no]]),200),MID(Crate_BOMs[[#This Row],[no]],39,200))</f>
        <v>2.05 &amp; 2.09 GLA02</v>
      </c>
      <c r="AB106" s="6" t="str">
        <f>SUBSTITUTE(IF(RIGHT(Crate_BOMs[[#This Row],[PO Sublot-GL]],6)="curved",RIGHT(Crate_BOMs[[#This Row],[PO Sublot-GL]],12),RIGHT(Crate_BOMs[[#This Row],[PO Sublot-GL]],5))," ","")</f>
        <v>GLA02</v>
      </c>
      <c r="AC106" s="6" t="str">
        <f>SUBSTITUTE(LEFT(Crate_BOMs[[#This Row],[PO Sublot-GL]],LEN(Crate_BOMs[[#This Row],[PO Sublot-GL]])-LEN(Crate_BOMs[[#This Row],[Glass Type]]))," ","")</f>
        <v>2.05&amp;2.09</v>
      </c>
      <c r="AD106" s="6" t="str">
        <f>LEFT(Crate_BOMs[[#This Row],[no]],FIND(" ",Crate_BOMs[[#This Row],[no]],5)-1)</f>
        <v>PO 40536</v>
      </c>
      <c r="AE106" s="6" cm="1">
        <f t="array" ref="AE106">COUNTA(_xlfn.UNIQUE(_xlfn._xlws.FILTER(Crate_BOMs[PO],Crate_BOMs[crate no.]=Crate_BOMs[[#This Row],[crate no.]])))</f>
        <v>1</v>
      </c>
      <c r="AF106" s="10" t="str">
        <f>IF(Crate_BOMs[[#This Row],['# POs in Crate]]=1,"",IF(VLOOKUP(Crate_BOMs[[#This Row],[crate no.]],Crates_[[crate no.]:[New Sublot]],3,FALSE)="","",VLOOKUP(Crate_BOMs[[#This Row],[crate no.]],Crates_[[crate no.]:[New Sublot]],3,FALSE)))</f>
        <v/>
      </c>
      <c r="AG106" s="6" t="str">
        <f>IF(Crate_BOMs[[#This Row],['# POs in Crate]]=1,Crate_BOMs[[#This Row],[PO Sublot]],IF(Crate_BOMs[[#This Row],[UPDATED Sublot]]="","",Crate_BOMs[[#This Row],[UPDATED Sublot]]))</f>
        <v>2.05&amp;2.09</v>
      </c>
    </row>
    <row r="107" spans="1:33" x14ac:dyDescent="0.25">
      <c r="A107">
        <v>4</v>
      </c>
      <c r="B107">
        <v>300520183</v>
      </c>
      <c r="C107">
        <v>2394728</v>
      </c>
      <c r="D107">
        <v>8</v>
      </c>
      <c r="E107" t="s">
        <v>91</v>
      </c>
      <c r="F107" t="s">
        <v>61</v>
      </c>
      <c r="G107">
        <v>2645</v>
      </c>
      <c r="H107">
        <v>870</v>
      </c>
      <c r="I107">
        <v>104</v>
      </c>
      <c r="J107">
        <v>34</v>
      </c>
      <c r="K107">
        <v>127</v>
      </c>
      <c r="L107">
        <v>1</v>
      </c>
      <c r="M107" t="s">
        <v>92</v>
      </c>
      <c r="N107" t="s">
        <v>93</v>
      </c>
      <c r="O107" s="2">
        <v>279.98707273999997</v>
      </c>
      <c r="P107" s="15">
        <v>45742</v>
      </c>
      <c r="Q107" s="15">
        <v>45762</v>
      </c>
      <c r="R107" s="15">
        <v>45769</v>
      </c>
      <c r="S107" t="s">
        <v>22</v>
      </c>
      <c r="T107">
        <v>10</v>
      </c>
      <c r="U107" s="2">
        <v>429.90141089999997</v>
      </c>
      <c r="V107" s="2">
        <v>6613.8678599999994</v>
      </c>
      <c r="W107" s="2">
        <v>10.203412399999999</v>
      </c>
      <c r="X107" s="2">
        <v>2.4934384000000001</v>
      </c>
      <c r="Y107" s="2">
        <v>6.9028873600000002</v>
      </c>
      <c r="Z107" s="6">
        <f>Crate_BOMs[[#This Row],[glass weight (lb)]]+Crate_BOMs[[#This Row],[Crate Weight (lb)]]/COUNTIF(Crate_BOMs[crate no.],Crate_BOMs[[#This Row],[crate no.]])</f>
        <v>310.69431637571427</v>
      </c>
      <c r="AA107" s="6" t="str">
        <f>IFERROR(MID(Crate_BOMs[[#This Row],[no]],FIND("ECN",Crate_BOMs[[#This Row],[no]]),200),MID(Crate_BOMs[[#This Row],[no]],39,200))</f>
        <v>2.05 &amp; 2.09 GLA02</v>
      </c>
      <c r="AB107" s="6" t="str">
        <f>SUBSTITUTE(IF(RIGHT(Crate_BOMs[[#This Row],[PO Sublot-GL]],6)="curved",RIGHT(Crate_BOMs[[#This Row],[PO Sublot-GL]],12),RIGHT(Crate_BOMs[[#This Row],[PO Sublot-GL]],5))," ","")</f>
        <v>GLA02</v>
      </c>
      <c r="AC107" s="6" t="str">
        <f>SUBSTITUTE(LEFT(Crate_BOMs[[#This Row],[PO Sublot-GL]],LEN(Crate_BOMs[[#This Row],[PO Sublot-GL]])-LEN(Crate_BOMs[[#This Row],[Glass Type]]))," ","")</f>
        <v>2.05&amp;2.09</v>
      </c>
      <c r="AD107" s="6" t="str">
        <f>LEFT(Crate_BOMs[[#This Row],[no]],FIND(" ",Crate_BOMs[[#This Row],[no]],5)-1)</f>
        <v>PO 40536</v>
      </c>
      <c r="AE107" s="6" cm="1">
        <f t="array" ref="AE107">COUNTA(_xlfn.UNIQUE(_xlfn._xlws.FILTER(Crate_BOMs[PO],Crate_BOMs[crate no.]=Crate_BOMs[[#This Row],[crate no.]])))</f>
        <v>1</v>
      </c>
      <c r="AF107" s="10" t="str">
        <f>IF(Crate_BOMs[[#This Row],['# POs in Crate]]=1,"",IF(VLOOKUP(Crate_BOMs[[#This Row],[crate no.]],Crates_[[crate no.]:[New Sublot]],3,FALSE)="","",VLOOKUP(Crate_BOMs[[#This Row],[crate no.]],Crates_[[crate no.]:[New Sublot]],3,FALSE)))</f>
        <v/>
      </c>
      <c r="AG107" s="6" t="str">
        <f>IF(Crate_BOMs[[#This Row],['# POs in Crate]]=1,Crate_BOMs[[#This Row],[PO Sublot]],IF(Crate_BOMs[[#This Row],[UPDATED Sublot]]="","",Crate_BOMs[[#This Row],[UPDATED Sublot]]))</f>
        <v>2.05&amp;2.09</v>
      </c>
    </row>
    <row r="108" spans="1:33" x14ac:dyDescent="0.25">
      <c r="A108">
        <v>4</v>
      </c>
      <c r="B108">
        <v>300520183</v>
      </c>
      <c r="C108">
        <v>2394728</v>
      </c>
      <c r="D108">
        <v>8</v>
      </c>
      <c r="E108" t="s">
        <v>91</v>
      </c>
      <c r="F108" t="s">
        <v>61</v>
      </c>
      <c r="G108">
        <v>2645</v>
      </c>
      <c r="H108">
        <v>870</v>
      </c>
      <c r="I108">
        <v>104</v>
      </c>
      <c r="J108">
        <v>34</v>
      </c>
      <c r="K108">
        <v>127</v>
      </c>
      <c r="L108">
        <v>1</v>
      </c>
      <c r="M108" t="s">
        <v>92</v>
      </c>
      <c r="N108" t="s">
        <v>93</v>
      </c>
      <c r="O108" s="2">
        <v>279.98707273999997</v>
      </c>
      <c r="P108" s="15">
        <v>45742</v>
      </c>
      <c r="Q108" s="15">
        <v>45762</v>
      </c>
      <c r="R108" s="15">
        <v>45769</v>
      </c>
      <c r="S108" t="s">
        <v>22</v>
      </c>
      <c r="T108">
        <v>10</v>
      </c>
      <c r="U108" s="2">
        <v>429.90141089999997</v>
      </c>
      <c r="V108" s="2">
        <v>6613.8678599999994</v>
      </c>
      <c r="W108" s="2">
        <v>10.203412399999999</v>
      </c>
      <c r="X108" s="2">
        <v>2.4934384000000001</v>
      </c>
      <c r="Y108" s="2">
        <v>6.9028873600000002</v>
      </c>
      <c r="Z108" s="6">
        <f>Crate_BOMs[[#This Row],[glass weight (lb)]]+Crate_BOMs[[#This Row],[Crate Weight (lb)]]/COUNTIF(Crate_BOMs[crate no.],Crate_BOMs[[#This Row],[crate no.]])</f>
        <v>310.69431637571427</v>
      </c>
      <c r="AA108" s="6" t="str">
        <f>IFERROR(MID(Crate_BOMs[[#This Row],[no]],FIND("ECN",Crate_BOMs[[#This Row],[no]]),200),MID(Crate_BOMs[[#This Row],[no]],39,200))</f>
        <v>2.05 &amp; 2.09 GLA02</v>
      </c>
      <c r="AB108" s="6" t="str">
        <f>SUBSTITUTE(IF(RIGHT(Crate_BOMs[[#This Row],[PO Sublot-GL]],6)="curved",RIGHT(Crate_BOMs[[#This Row],[PO Sublot-GL]],12),RIGHT(Crate_BOMs[[#This Row],[PO Sublot-GL]],5))," ","")</f>
        <v>GLA02</v>
      </c>
      <c r="AC108" s="6" t="str">
        <f>SUBSTITUTE(LEFT(Crate_BOMs[[#This Row],[PO Sublot-GL]],LEN(Crate_BOMs[[#This Row],[PO Sublot-GL]])-LEN(Crate_BOMs[[#This Row],[Glass Type]]))," ","")</f>
        <v>2.05&amp;2.09</v>
      </c>
      <c r="AD108" s="6" t="str">
        <f>LEFT(Crate_BOMs[[#This Row],[no]],FIND(" ",Crate_BOMs[[#This Row],[no]],5)-1)</f>
        <v>PO 40536</v>
      </c>
      <c r="AE108" s="6" cm="1">
        <f t="array" ref="AE108">COUNTA(_xlfn.UNIQUE(_xlfn._xlws.FILTER(Crate_BOMs[PO],Crate_BOMs[crate no.]=Crate_BOMs[[#This Row],[crate no.]])))</f>
        <v>1</v>
      </c>
      <c r="AF108" s="10" t="str">
        <f>IF(Crate_BOMs[[#This Row],['# POs in Crate]]=1,"",IF(VLOOKUP(Crate_BOMs[[#This Row],[crate no.]],Crates_[[crate no.]:[New Sublot]],3,FALSE)="","",VLOOKUP(Crate_BOMs[[#This Row],[crate no.]],Crates_[[crate no.]:[New Sublot]],3,FALSE)))</f>
        <v/>
      </c>
      <c r="AG108" s="6" t="str">
        <f>IF(Crate_BOMs[[#This Row],['# POs in Crate]]=1,Crate_BOMs[[#This Row],[PO Sublot]],IF(Crate_BOMs[[#This Row],[UPDATED Sublot]]="","",Crate_BOMs[[#This Row],[UPDATED Sublot]]))</f>
        <v>2.05&amp;2.09</v>
      </c>
    </row>
    <row r="109" spans="1:33" x14ac:dyDescent="0.25">
      <c r="A109">
        <v>4</v>
      </c>
      <c r="B109">
        <v>300520183</v>
      </c>
      <c r="C109">
        <v>2394728</v>
      </c>
      <c r="D109">
        <v>8</v>
      </c>
      <c r="E109" t="s">
        <v>91</v>
      </c>
      <c r="F109" t="s">
        <v>61</v>
      </c>
      <c r="G109">
        <v>2645</v>
      </c>
      <c r="H109">
        <v>870</v>
      </c>
      <c r="I109">
        <v>104</v>
      </c>
      <c r="J109">
        <v>34</v>
      </c>
      <c r="K109">
        <v>127</v>
      </c>
      <c r="L109">
        <v>1</v>
      </c>
      <c r="M109" t="s">
        <v>92</v>
      </c>
      <c r="N109" t="s">
        <v>93</v>
      </c>
      <c r="O109" s="2">
        <v>279.98707273999997</v>
      </c>
      <c r="P109" s="15">
        <v>45742</v>
      </c>
      <c r="Q109" s="15">
        <v>45762</v>
      </c>
      <c r="R109" s="15">
        <v>45769</v>
      </c>
      <c r="S109" t="s">
        <v>22</v>
      </c>
      <c r="T109">
        <v>10</v>
      </c>
      <c r="U109" s="2">
        <v>429.90141089999997</v>
      </c>
      <c r="V109" s="2">
        <v>6613.8678599999994</v>
      </c>
      <c r="W109" s="2">
        <v>10.203412399999999</v>
      </c>
      <c r="X109" s="2">
        <v>2.4934384000000001</v>
      </c>
      <c r="Y109" s="2">
        <v>6.9028873600000002</v>
      </c>
      <c r="Z109" s="6">
        <f>Crate_BOMs[[#This Row],[glass weight (lb)]]+Crate_BOMs[[#This Row],[Crate Weight (lb)]]/COUNTIF(Crate_BOMs[crate no.],Crate_BOMs[[#This Row],[crate no.]])</f>
        <v>310.69431637571427</v>
      </c>
      <c r="AA109" s="6" t="str">
        <f>IFERROR(MID(Crate_BOMs[[#This Row],[no]],FIND("ECN",Crate_BOMs[[#This Row],[no]]),200),MID(Crate_BOMs[[#This Row],[no]],39,200))</f>
        <v>2.05 &amp; 2.09 GLA02</v>
      </c>
      <c r="AB109" s="6" t="str">
        <f>SUBSTITUTE(IF(RIGHT(Crate_BOMs[[#This Row],[PO Sublot-GL]],6)="curved",RIGHT(Crate_BOMs[[#This Row],[PO Sublot-GL]],12),RIGHT(Crate_BOMs[[#This Row],[PO Sublot-GL]],5))," ","")</f>
        <v>GLA02</v>
      </c>
      <c r="AC109" s="6" t="str">
        <f>SUBSTITUTE(LEFT(Crate_BOMs[[#This Row],[PO Sublot-GL]],LEN(Crate_BOMs[[#This Row],[PO Sublot-GL]])-LEN(Crate_BOMs[[#This Row],[Glass Type]]))," ","")</f>
        <v>2.05&amp;2.09</v>
      </c>
      <c r="AD109" s="6" t="str">
        <f>LEFT(Crate_BOMs[[#This Row],[no]],FIND(" ",Crate_BOMs[[#This Row],[no]],5)-1)</f>
        <v>PO 40536</v>
      </c>
      <c r="AE109" s="6" cm="1">
        <f t="array" ref="AE109">COUNTA(_xlfn.UNIQUE(_xlfn._xlws.FILTER(Crate_BOMs[PO],Crate_BOMs[crate no.]=Crate_BOMs[[#This Row],[crate no.]])))</f>
        <v>1</v>
      </c>
      <c r="AF109" s="10" t="str">
        <f>IF(Crate_BOMs[[#This Row],['# POs in Crate]]=1,"",IF(VLOOKUP(Crate_BOMs[[#This Row],[crate no.]],Crates_[[crate no.]:[New Sublot]],3,FALSE)="","",VLOOKUP(Crate_BOMs[[#This Row],[crate no.]],Crates_[[crate no.]:[New Sublot]],3,FALSE)))</f>
        <v/>
      </c>
      <c r="AG109" s="6" t="str">
        <f>IF(Crate_BOMs[[#This Row],['# POs in Crate]]=1,Crate_BOMs[[#This Row],[PO Sublot]],IF(Crate_BOMs[[#This Row],[UPDATED Sublot]]="","",Crate_BOMs[[#This Row],[UPDATED Sublot]]))</f>
        <v>2.05&amp;2.09</v>
      </c>
    </row>
    <row r="110" spans="1:33" x14ac:dyDescent="0.25">
      <c r="A110">
        <v>4</v>
      </c>
      <c r="B110">
        <v>300520183</v>
      </c>
      <c r="C110">
        <v>2394728</v>
      </c>
      <c r="D110">
        <v>8</v>
      </c>
      <c r="E110" t="s">
        <v>91</v>
      </c>
      <c r="F110" t="s">
        <v>61</v>
      </c>
      <c r="G110">
        <v>2645</v>
      </c>
      <c r="H110">
        <v>870</v>
      </c>
      <c r="I110">
        <v>104</v>
      </c>
      <c r="J110">
        <v>34</v>
      </c>
      <c r="K110">
        <v>127</v>
      </c>
      <c r="L110">
        <v>1</v>
      </c>
      <c r="M110" t="s">
        <v>92</v>
      </c>
      <c r="N110" t="s">
        <v>93</v>
      </c>
      <c r="O110" s="2">
        <v>279.98707273999997</v>
      </c>
      <c r="P110" s="15">
        <v>45742</v>
      </c>
      <c r="Q110" s="15">
        <v>45762</v>
      </c>
      <c r="R110" s="15">
        <v>45769</v>
      </c>
      <c r="S110" t="s">
        <v>22</v>
      </c>
      <c r="T110">
        <v>10</v>
      </c>
      <c r="U110" s="2">
        <v>429.90141089999997</v>
      </c>
      <c r="V110" s="2">
        <v>6613.8678599999994</v>
      </c>
      <c r="W110" s="2">
        <v>10.203412399999999</v>
      </c>
      <c r="X110" s="2">
        <v>2.4934384000000001</v>
      </c>
      <c r="Y110" s="2">
        <v>6.9028873600000002</v>
      </c>
      <c r="Z110" s="6">
        <f>Crate_BOMs[[#This Row],[glass weight (lb)]]+Crate_BOMs[[#This Row],[Crate Weight (lb)]]/COUNTIF(Crate_BOMs[crate no.],Crate_BOMs[[#This Row],[crate no.]])</f>
        <v>310.69431637571427</v>
      </c>
      <c r="AA110" s="6" t="str">
        <f>IFERROR(MID(Crate_BOMs[[#This Row],[no]],FIND("ECN",Crate_BOMs[[#This Row],[no]]),200),MID(Crate_BOMs[[#This Row],[no]],39,200))</f>
        <v>2.05 &amp; 2.09 GLA02</v>
      </c>
      <c r="AB110" s="6" t="str">
        <f>SUBSTITUTE(IF(RIGHT(Crate_BOMs[[#This Row],[PO Sublot-GL]],6)="curved",RIGHT(Crate_BOMs[[#This Row],[PO Sublot-GL]],12),RIGHT(Crate_BOMs[[#This Row],[PO Sublot-GL]],5))," ","")</f>
        <v>GLA02</v>
      </c>
      <c r="AC110" s="6" t="str">
        <f>SUBSTITUTE(LEFT(Crate_BOMs[[#This Row],[PO Sublot-GL]],LEN(Crate_BOMs[[#This Row],[PO Sublot-GL]])-LEN(Crate_BOMs[[#This Row],[Glass Type]]))," ","")</f>
        <v>2.05&amp;2.09</v>
      </c>
      <c r="AD110" s="6" t="str">
        <f>LEFT(Crate_BOMs[[#This Row],[no]],FIND(" ",Crate_BOMs[[#This Row],[no]],5)-1)</f>
        <v>PO 40536</v>
      </c>
      <c r="AE110" s="6" cm="1">
        <f t="array" ref="AE110">COUNTA(_xlfn.UNIQUE(_xlfn._xlws.FILTER(Crate_BOMs[PO],Crate_BOMs[crate no.]=Crate_BOMs[[#This Row],[crate no.]])))</f>
        <v>1</v>
      </c>
      <c r="AF110" s="10" t="str">
        <f>IF(Crate_BOMs[[#This Row],['# POs in Crate]]=1,"",IF(VLOOKUP(Crate_BOMs[[#This Row],[crate no.]],Crates_[[crate no.]:[New Sublot]],3,FALSE)="","",VLOOKUP(Crate_BOMs[[#This Row],[crate no.]],Crates_[[crate no.]:[New Sublot]],3,FALSE)))</f>
        <v/>
      </c>
      <c r="AG110" s="6" t="str">
        <f>IF(Crate_BOMs[[#This Row],['# POs in Crate]]=1,Crate_BOMs[[#This Row],[PO Sublot]],IF(Crate_BOMs[[#This Row],[UPDATED Sublot]]="","",Crate_BOMs[[#This Row],[UPDATED Sublot]]))</f>
        <v>2.05&amp;2.09</v>
      </c>
    </row>
    <row r="111" spans="1:33" x14ac:dyDescent="0.25">
      <c r="A111">
        <v>4</v>
      </c>
      <c r="B111">
        <v>300520183</v>
      </c>
      <c r="C111">
        <v>2394728</v>
      </c>
      <c r="D111">
        <v>8</v>
      </c>
      <c r="E111" t="s">
        <v>91</v>
      </c>
      <c r="F111" t="s">
        <v>61</v>
      </c>
      <c r="G111">
        <v>2645</v>
      </c>
      <c r="H111">
        <v>870</v>
      </c>
      <c r="I111">
        <v>104</v>
      </c>
      <c r="J111">
        <v>34</v>
      </c>
      <c r="K111">
        <v>127</v>
      </c>
      <c r="L111">
        <v>1</v>
      </c>
      <c r="M111" t="s">
        <v>92</v>
      </c>
      <c r="N111" t="s">
        <v>93</v>
      </c>
      <c r="O111" s="2">
        <v>279.98707273999997</v>
      </c>
      <c r="P111" s="15">
        <v>45742</v>
      </c>
      <c r="Q111" s="15">
        <v>45762</v>
      </c>
      <c r="R111" s="15">
        <v>45769</v>
      </c>
      <c r="S111" t="s">
        <v>22</v>
      </c>
      <c r="T111">
        <v>10</v>
      </c>
      <c r="U111" s="2">
        <v>429.90141089999997</v>
      </c>
      <c r="V111" s="2">
        <v>6613.8678599999994</v>
      </c>
      <c r="W111" s="2">
        <v>10.203412399999999</v>
      </c>
      <c r="X111" s="2">
        <v>2.4934384000000001</v>
      </c>
      <c r="Y111" s="2">
        <v>6.9028873600000002</v>
      </c>
      <c r="Z111" s="6">
        <f>Crate_BOMs[[#This Row],[glass weight (lb)]]+Crate_BOMs[[#This Row],[Crate Weight (lb)]]/COUNTIF(Crate_BOMs[crate no.],Crate_BOMs[[#This Row],[crate no.]])</f>
        <v>310.69431637571427</v>
      </c>
      <c r="AA111" s="6" t="str">
        <f>IFERROR(MID(Crate_BOMs[[#This Row],[no]],FIND("ECN",Crate_BOMs[[#This Row],[no]]),200),MID(Crate_BOMs[[#This Row],[no]],39,200))</f>
        <v>2.05 &amp; 2.09 GLA02</v>
      </c>
      <c r="AB111" s="6" t="str">
        <f>SUBSTITUTE(IF(RIGHT(Crate_BOMs[[#This Row],[PO Sublot-GL]],6)="curved",RIGHT(Crate_BOMs[[#This Row],[PO Sublot-GL]],12),RIGHT(Crate_BOMs[[#This Row],[PO Sublot-GL]],5))," ","")</f>
        <v>GLA02</v>
      </c>
      <c r="AC111" s="6" t="str">
        <f>SUBSTITUTE(LEFT(Crate_BOMs[[#This Row],[PO Sublot-GL]],LEN(Crate_BOMs[[#This Row],[PO Sublot-GL]])-LEN(Crate_BOMs[[#This Row],[Glass Type]]))," ","")</f>
        <v>2.05&amp;2.09</v>
      </c>
      <c r="AD111" s="6" t="str">
        <f>LEFT(Crate_BOMs[[#This Row],[no]],FIND(" ",Crate_BOMs[[#This Row],[no]],5)-1)</f>
        <v>PO 40536</v>
      </c>
      <c r="AE111" s="6" cm="1">
        <f t="array" ref="AE111">COUNTA(_xlfn.UNIQUE(_xlfn._xlws.FILTER(Crate_BOMs[PO],Crate_BOMs[crate no.]=Crate_BOMs[[#This Row],[crate no.]])))</f>
        <v>1</v>
      </c>
      <c r="AF111" s="10" t="str">
        <f>IF(Crate_BOMs[[#This Row],['# POs in Crate]]=1,"",IF(VLOOKUP(Crate_BOMs[[#This Row],[crate no.]],Crates_[[crate no.]:[New Sublot]],3,FALSE)="","",VLOOKUP(Crate_BOMs[[#This Row],[crate no.]],Crates_[[crate no.]:[New Sublot]],3,FALSE)))</f>
        <v/>
      </c>
      <c r="AG111" s="6" t="str">
        <f>IF(Crate_BOMs[[#This Row],['# POs in Crate]]=1,Crate_BOMs[[#This Row],[PO Sublot]],IF(Crate_BOMs[[#This Row],[UPDATED Sublot]]="","",Crate_BOMs[[#This Row],[UPDATED Sublot]]))</f>
        <v>2.05&amp;2.09</v>
      </c>
    </row>
    <row r="112" spans="1:33" x14ac:dyDescent="0.25">
      <c r="A112">
        <v>4</v>
      </c>
      <c r="B112">
        <v>300520183</v>
      </c>
      <c r="C112">
        <v>2394728</v>
      </c>
      <c r="D112">
        <v>8</v>
      </c>
      <c r="E112" t="s">
        <v>91</v>
      </c>
      <c r="F112" t="s">
        <v>61</v>
      </c>
      <c r="G112">
        <v>2645</v>
      </c>
      <c r="H112">
        <v>870</v>
      </c>
      <c r="I112">
        <v>104</v>
      </c>
      <c r="J112">
        <v>34</v>
      </c>
      <c r="K112">
        <v>127</v>
      </c>
      <c r="L112">
        <v>1</v>
      </c>
      <c r="M112" t="s">
        <v>92</v>
      </c>
      <c r="N112" t="s">
        <v>93</v>
      </c>
      <c r="O112" s="2">
        <v>279.98707273999997</v>
      </c>
      <c r="P112" s="15">
        <v>45742</v>
      </c>
      <c r="Q112" s="15">
        <v>45762</v>
      </c>
      <c r="R112" s="15">
        <v>45769</v>
      </c>
      <c r="S112" t="s">
        <v>22</v>
      </c>
      <c r="T112">
        <v>10</v>
      </c>
      <c r="U112" s="2">
        <v>429.90141089999997</v>
      </c>
      <c r="V112" s="2">
        <v>6613.8678599999994</v>
      </c>
      <c r="W112" s="2">
        <v>10.203412399999999</v>
      </c>
      <c r="X112" s="2">
        <v>2.4934384000000001</v>
      </c>
      <c r="Y112" s="2">
        <v>6.9028873600000002</v>
      </c>
      <c r="Z112" s="6">
        <f>Crate_BOMs[[#This Row],[glass weight (lb)]]+Crate_BOMs[[#This Row],[Crate Weight (lb)]]/COUNTIF(Crate_BOMs[crate no.],Crate_BOMs[[#This Row],[crate no.]])</f>
        <v>310.69431637571427</v>
      </c>
      <c r="AA112" s="6" t="str">
        <f>IFERROR(MID(Crate_BOMs[[#This Row],[no]],FIND("ECN",Crate_BOMs[[#This Row],[no]]),200),MID(Crate_BOMs[[#This Row],[no]],39,200))</f>
        <v>2.05 &amp; 2.09 GLA02</v>
      </c>
      <c r="AB112" s="6" t="str">
        <f>SUBSTITUTE(IF(RIGHT(Crate_BOMs[[#This Row],[PO Sublot-GL]],6)="curved",RIGHT(Crate_BOMs[[#This Row],[PO Sublot-GL]],12),RIGHT(Crate_BOMs[[#This Row],[PO Sublot-GL]],5))," ","")</f>
        <v>GLA02</v>
      </c>
      <c r="AC112" s="6" t="str">
        <f>SUBSTITUTE(LEFT(Crate_BOMs[[#This Row],[PO Sublot-GL]],LEN(Crate_BOMs[[#This Row],[PO Sublot-GL]])-LEN(Crate_BOMs[[#This Row],[Glass Type]]))," ","")</f>
        <v>2.05&amp;2.09</v>
      </c>
      <c r="AD112" s="6" t="str">
        <f>LEFT(Crate_BOMs[[#This Row],[no]],FIND(" ",Crate_BOMs[[#This Row],[no]],5)-1)</f>
        <v>PO 40536</v>
      </c>
      <c r="AE112" s="6" cm="1">
        <f t="array" ref="AE112">COUNTA(_xlfn.UNIQUE(_xlfn._xlws.FILTER(Crate_BOMs[PO],Crate_BOMs[crate no.]=Crate_BOMs[[#This Row],[crate no.]])))</f>
        <v>1</v>
      </c>
      <c r="AF112" s="10" t="str">
        <f>IF(Crate_BOMs[[#This Row],['# POs in Crate]]=1,"",IF(VLOOKUP(Crate_BOMs[[#This Row],[crate no.]],Crates_[[crate no.]:[New Sublot]],3,FALSE)="","",VLOOKUP(Crate_BOMs[[#This Row],[crate no.]],Crates_[[crate no.]:[New Sublot]],3,FALSE)))</f>
        <v/>
      </c>
      <c r="AG112" s="6" t="str">
        <f>IF(Crate_BOMs[[#This Row],['# POs in Crate]]=1,Crate_BOMs[[#This Row],[PO Sublot]],IF(Crate_BOMs[[#This Row],[UPDATED Sublot]]="","",Crate_BOMs[[#This Row],[UPDATED Sublot]]))</f>
        <v>2.05&amp;2.09</v>
      </c>
    </row>
    <row r="113" spans="1:33" x14ac:dyDescent="0.25">
      <c r="A113">
        <v>4</v>
      </c>
      <c r="B113">
        <v>300520183</v>
      </c>
      <c r="C113">
        <v>2394728</v>
      </c>
      <c r="D113">
        <v>8</v>
      </c>
      <c r="E113" t="s">
        <v>91</v>
      </c>
      <c r="F113" t="s">
        <v>61</v>
      </c>
      <c r="G113">
        <v>2645</v>
      </c>
      <c r="H113">
        <v>870</v>
      </c>
      <c r="I113">
        <v>104</v>
      </c>
      <c r="J113">
        <v>34</v>
      </c>
      <c r="K113">
        <v>127</v>
      </c>
      <c r="L113">
        <v>1</v>
      </c>
      <c r="M113" t="s">
        <v>92</v>
      </c>
      <c r="N113" t="s">
        <v>93</v>
      </c>
      <c r="O113" s="2">
        <v>279.98707273999997</v>
      </c>
      <c r="P113" s="15">
        <v>45742</v>
      </c>
      <c r="Q113" s="15">
        <v>45762</v>
      </c>
      <c r="R113" s="15">
        <v>45769</v>
      </c>
      <c r="S113" t="s">
        <v>22</v>
      </c>
      <c r="T113">
        <v>10</v>
      </c>
      <c r="U113" s="2">
        <v>429.90141089999997</v>
      </c>
      <c r="V113" s="2">
        <v>6613.8678599999994</v>
      </c>
      <c r="W113" s="2">
        <v>10.203412399999999</v>
      </c>
      <c r="X113" s="2">
        <v>2.4934384000000001</v>
      </c>
      <c r="Y113" s="2">
        <v>6.9028873600000002</v>
      </c>
      <c r="Z113" s="6">
        <f>Crate_BOMs[[#This Row],[glass weight (lb)]]+Crate_BOMs[[#This Row],[Crate Weight (lb)]]/COUNTIF(Crate_BOMs[crate no.],Crate_BOMs[[#This Row],[crate no.]])</f>
        <v>310.69431637571427</v>
      </c>
      <c r="AA113" s="6" t="str">
        <f>IFERROR(MID(Crate_BOMs[[#This Row],[no]],FIND("ECN",Crate_BOMs[[#This Row],[no]]),200),MID(Crate_BOMs[[#This Row],[no]],39,200))</f>
        <v>2.05 &amp; 2.09 GLA02</v>
      </c>
      <c r="AB113" s="6" t="str">
        <f>SUBSTITUTE(IF(RIGHT(Crate_BOMs[[#This Row],[PO Sublot-GL]],6)="curved",RIGHT(Crate_BOMs[[#This Row],[PO Sublot-GL]],12),RIGHT(Crate_BOMs[[#This Row],[PO Sublot-GL]],5))," ","")</f>
        <v>GLA02</v>
      </c>
      <c r="AC113" s="6" t="str">
        <f>SUBSTITUTE(LEFT(Crate_BOMs[[#This Row],[PO Sublot-GL]],LEN(Crate_BOMs[[#This Row],[PO Sublot-GL]])-LEN(Crate_BOMs[[#This Row],[Glass Type]]))," ","")</f>
        <v>2.05&amp;2.09</v>
      </c>
      <c r="AD113" s="6" t="str">
        <f>LEFT(Crate_BOMs[[#This Row],[no]],FIND(" ",Crate_BOMs[[#This Row],[no]],5)-1)</f>
        <v>PO 40536</v>
      </c>
      <c r="AE113" s="6" cm="1">
        <f t="array" ref="AE113">COUNTA(_xlfn.UNIQUE(_xlfn._xlws.FILTER(Crate_BOMs[PO],Crate_BOMs[crate no.]=Crate_BOMs[[#This Row],[crate no.]])))</f>
        <v>1</v>
      </c>
      <c r="AF113" s="10" t="str">
        <f>IF(Crate_BOMs[[#This Row],['# POs in Crate]]=1,"",IF(VLOOKUP(Crate_BOMs[[#This Row],[crate no.]],Crates_[[crate no.]:[New Sublot]],3,FALSE)="","",VLOOKUP(Crate_BOMs[[#This Row],[crate no.]],Crates_[[crate no.]:[New Sublot]],3,FALSE)))</f>
        <v/>
      </c>
      <c r="AG113" s="6" t="str">
        <f>IF(Crate_BOMs[[#This Row],['# POs in Crate]]=1,Crate_BOMs[[#This Row],[PO Sublot]],IF(Crate_BOMs[[#This Row],[UPDATED Sublot]]="","",Crate_BOMs[[#This Row],[UPDATED Sublot]]))</f>
        <v>2.05&amp;2.09</v>
      </c>
    </row>
    <row r="114" spans="1:33" x14ac:dyDescent="0.25">
      <c r="A114">
        <v>4</v>
      </c>
      <c r="B114">
        <v>300520830</v>
      </c>
      <c r="C114">
        <v>2394729</v>
      </c>
      <c r="D114">
        <v>1</v>
      </c>
      <c r="E114" t="s">
        <v>94</v>
      </c>
      <c r="F114" t="s">
        <v>95</v>
      </c>
      <c r="G114">
        <v>2696</v>
      </c>
      <c r="H114">
        <v>870</v>
      </c>
      <c r="I114">
        <v>106</v>
      </c>
      <c r="J114">
        <v>34</v>
      </c>
      <c r="K114">
        <v>129</v>
      </c>
      <c r="L114">
        <v>1</v>
      </c>
      <c r="M114" t="s">
        <v>92</v>
      </c>
      <c r="N114" t="s">
        <v>93</v>
      </c>
      <c r="O114" s="2">
        <v>284.39631797999999</v>
      </c>
      <c r="P114" s="15">
        <v>45742</v>
      </c>
      <c r="Q114" s="15">
        <v>45762</v>
      </c>
      <c r="R114" s="15">
        <v>45769</v>
      </c>
      <c r="S114" t="s">
        <v>22</v>
      </c>
      <c r="T114">
        <v>10</v>
      </c>
      <c r="U114" s="2">
        <v>429.90141089999997</v>
      </c>
      <c r="V114" s="2">
        <v>6613.8678599999994</v>
      </c>
      <c r="W114" s="2">
        <v>10.203412399999999</v>
      </c>
      <c r="X114" s="2">
        <v>2.4934384000000001</v>
      </c>
      <c r="Y114" s="2">
        <v>6.9028873600000002</v>
      </c>
      <c r="Z114" s="6">
        <f>Crate_BOMs[[#This Row],[glass weight (lb)]]+Crate_BOMs[[#This Row],[Crate Weight (lb)]]/COUNTIF(Crate_BOMs[crate no.],Crate_BOMs[[#This Row],[crate no.]])</f>
        <v>313.05641204</v>
      </c>
      <c r="AA114" s="6" t="str">
        <f>IFERROR(MID(Crate_BOMs[[#This Row],[no]],FIND("ECN",Crate_BOMs[[#This Row],[no]]),200),MID(Crate_BOMs[[#This Row],[no]],39,200))</f>
        <v>2.05 &amp; 2.09 GLA07</v>
      </c>
      <c r="AB114" s="6" t="str">
        <f>SUBSTITUTE(IF(RIGHT(Crate_BOMs[[#This Row],[PO Sublot-GL]],6)="curved",RIGHT(Crate_BOMs[[#This Row],[PO Sublot-GL]],12),RIGHT(Crate_BOMs[[#This Row],[PO Sublot-GL]],5))," ","")</f>
        <v>GLA07</v>
      </c>
      <c r="AC114" s="6" t="str">
        <f>SUBSTITUTE(LEFT(Crate_BOMs[[#This Row],[PO Sublot-GL]],LEN(Crate_BOMs[[#This Row],[PO Sublot-GL]])-LEN(Crate_BOMs[[#This Row],[Glass Type]]))," ","")</f>
        <v>2.05&amp;2.09</v>
      </c>
      <c r="AD114" s="6" t="str">
        <f>LEFT(Crate_BOMs[[#This Row],[no]],FIND(" ",Crate_BOMs[[#This Row],[no]],5)-1)</f>
        <v>PO 40536</v>
      </c>
      <c r="AE114" s="6" cm="1">
        <f t="array" ref="AE114">COUNTA(_xlfn.UNIQUE(_xlfn._xlws.FILTER(Crate_BOMs[PO],Crate_BOMs[crate no.]=Crate_BOMs[[#This Row],[crate no.]])))</f>
        <v>1</v>
      </c>
      <c r="AF114" s="10" t="str">
        <f>IF(Crate_BOMs[[#This Row],['# POs in Crate]]=1,"",IF(VLOOKUP(Crate_BOMs[[#This Row],[crate no.]],Crates_[[crate no.]:[New Sublot]],3,FALSE)="","",VLOOKUP(Crate_BOMs[[#This Row],[crate no.]],Crates_[[crate no.]:[New Sublot]],3,FALSE)))</f>
        <v/>
      </c>
      <c r="AG114" s="6" t="str">
        <f>IF(Crate_BOMs[[#This Row],['# POs in Crate]]=1,Crate_BOMs[[#This Row],[PO Sublot]],IF(Crate_BOMs[[#This Row],[UPDATED Sublot]]="","",Crate_BOMs[[#This Row],[UPDATED Sublot]]))</f>
        <v>2.05&amp;2.09</v>
      </c>
    </row>
    <row r="115" spans="1:33" x14ac:dyDescent="0.25">
      <c r="A115">
        <v>4</v>
      </c>
      <c r="B115">
        <v>300520830</v>
      </c>
      <c r="C115">
        <v>2394729</v>
      </c>
      <c r="D115">
        <v>1</v>
      </c>
      <c r="E115" t="s">
        <v>94</v>
      </c>
      <c r="F115" t="s">
        <v>95</v>
      </c>
      <c r="G115">
        <v>2696</v>
      </c>
      <c r="H115">
        <v>870</v>
      </c>
      <c r="I115">
        <v>106</v>
      </c>
      <c r="J115">
        <v>34</v>
      </c>
      <c r="K115">
        <v>129</v>
      </c>
      <c r="L115">
        <v>1</v>
      </c>
      <c r="M115" t="s">
        <v>92</v>
      </c>
      <c r="N115" t="s">
        <v>93</v>
      </c>
      <c r="O115" s="2">
        <v>284.39631797999999</v>
      </c>
      <c r="P115" s="15">
        <v>45742</v>
      </c>
      <c r="Q115" s="15">
        <v>45762</v>
      </c>
      <c r="R115" s="15">
        <v>45769</v>
      </c>
      <c r="S115" t="s">
        <v>22</v>
      </c>
      <c r="T115">
        <v>10</v>
      </c>
      <c r="U115" s="2">
        <v>429.90141089999997</v>
      </c>
      <c r="V115" s="2">
        <v>6613.8678599999994</v>
      </c>
      <c r="W115" s="2">
        <v>10.203412399999999</v>
      </c>
      <c r="X115" s="2">
        <v>2.4934384000000001</v>
      </c>
      <c r="Y115" s="2">
        <v>6.9028873600000002</v>
      </c>
      <c r="Z115" s="6">
        <f>Crate_BOMs[[#This Row],[glass weight (lb)]]+Crate_BOMs[[#This Row],[Crate Weight (lb)]]/COUNTIF(Crate_BOMs[crate no.],Crate_BOMs[[#This Row],[crate no.]])</f>
        <v>313.05641204</v>
      </c>
      <c r="AA115" s="6" t="str">
        <f>IFERROR(MID(Crate_BOMs[[#This Row],[no]],FIND("ECN",Crate_BOMs[[#This Row],[no]]),200),MID(Crate_BOMs[[#This Row],[no]],39,200))</f>
        <v>2.05 &amp; 2.09 GLA07</v>
      </c>
      <c r="AB115" s="6" t="str">
        <f>SUBSTITUTE(IF(RIGHT(Crate_BOMs[[#This Row],[PO Sublot-GL]],6)="curved",RIGHT(Crate_BOMs[[#This Row],[PO Sublot-GL]],12),RIGHT(Crate_BOMs[[#This Row],[PO Sublot-GL]],5))," ","")</f>
        <v>GLA07</v>
      </c>
      <c r="AC115" s="6" t="str">
        <f>SUBSTITUTE(LEFT(Crate_BOMs[[#This Row],[PO Sublot-GL]],LEN(Crate_BOMs[[#This Row],[PO Sublot-GL]])-LEN(Crate_BOMs[[#This Row],[Glass Type]]))," ","")</f>
        <v>2.05&amp;2.09</v>
      </c>
      <c r="AD115" s="6" t="str">
        <f>LEFT(Crate_BOMs[[#This Row],[no]],FIND(" ",Crate_BOMs[[#This Row],[no]],5)-1)</f>
        <v>PO 40536</v>
      </c>
      <c r="AE115" s="6" cm="1">
        <f t="array" ref="AE115">COUNTA(_xlfn.UNIQUE(_xlfn._xlws.FILTER(Crate_BOMs[PO],Crate_BOMs[crate no.]=Crate_BOMs[[#This Row],[crate no.]])))</f>
        <v>1</v>
      </c>
      <c r="AF115" s="10" t="str">
        <f>IF(Crate_BOMs[[#This Row],['# POs in Crate]]=1,"",IF(VLOOKUP(Crate_BOMs[[#This Row],[crate no.]],Crates_[[crate no.]:[New Sublot]],3,FALSE)="","",VLOOKUP(Crate_BOMs[[#This Row],[crate no.]],Crates_[[crate no.]:[New Sublot]],3,FALSE)))</f>
        <v/>
      </c>
      <c r="AG115" s="6" t="str">
        <f>IF(Crate_BOMs[[#This Row],['# POs in Crate]]=1,Crate_BOMs[[#This Row],[PO Sublot]],IF(Crate_BOMs[[#This Row],[UPDATED Sublot]]="","",Crate_BOMs[[#This Row],[UPDATED Sublot]]))</f>
        <v>2.05&amp;2.09</v>
      </c>
    </row>
    <row r="116" spans="1:33" x14ac:dyDescent="0.25">
      <c r="A116">
        <v>4</v>
      </c>
      <c r="B116">
        <v>300520830</v>
      </c>
      <c r="C116">
        <v>2394729</v>
      </c>
      <c r="D116">
        <v>1</v>
      </c>
      <c r="E116" t="s">
        <v>94</v>
      </c>
      <c r="F116" t="s">
        <v>95</v>
      </c>
      <c r="G116">
        <v>2696</v>
      </c>
      <c r="H116">
        <v>870</v>
      </c>
      <c r="I116">
        <v>106</v>
      </c>
      <c r="J116">
        <v>34</v>
      </c>
      <c r="K116">
        <v>129</v>
      </c>
      <c r="L116">
        <v>1</v>
      </c>
      <c r="M116" t="s">
        <v>92</v>
      </c>
      <c r="N116" t="s">
        <v>93</v>
      </c>
      <c r="O116" s="2">
        <v>284.39631797999999</v>
      </c>
      <c r="P116" s="15">
        <v>45742</v>
      </c>
      <c r="Q116" s="15">
        <v>45762</v>
      </c>
      <c r="R116" s="15">
        <v>45769</v>
      </c>
      <c r="S116" t="s">
        <v>22</v>
      </c>
      <c r="T116">
        <v>10</v>
      </c>
      <c r="U116" s="2">
        <v>429.90141089999997</v>
      </c>
      <c r="V116" s="2">
        <v>6613.8678599999994</v>
      </c>
      <c r="W116" s="2">
        <v>10.203412399999999</v>
      </c>
      <c r="X116" s="2">
        <v>2.4934384000000001</v>
      </c>
      <c r="Y116" s="2">
        <v>6.9028873600000002</v>
      </c>
      <c r="Z116" s="6">
        <f>Crate_BOMs[[#This Row],[glass weight (lb)]]+Crate_BOMs[[#This Row],[Crate Weight (lb)]]/COUNTIF(Crate_BOMs[crate no.],Crate_BOMs[[#This Row],[crate no.]])</f>
        <v>313.05641204</v>
      </c>
      <c r="AA116" s="6" t="str">
        <f>IFERROR(MID(Crate_BOMs[[#This Row],[no]],FIND("ECN",Crate_BOMs[[#This Row],[no]]),200),MID(Crate_BOMs[[#This Row],[no]],39,200))</f>
        <v>2.05 &amp; 2.09 GLA07</v>
      </c>
      <c r="AB116" s="6" t="str">
        <f>SUBSTITUTE(IF(RIGHT(Crate_BOMs[[#This Row],[PO Sublot-GL]],6)="curved",RIGHT(Crate_BOMs[[#This Row],[PO Sublot-GL]],12),RIGHT(Crate_BOMs[[#This Row],[PO Sublot-GL]],5))," ","")</f>
        <v>GLA07</v>
      </c>
      <c r="AC116" s="6" t="str">
        <f>SUBSTITUTE(LEFT(Crate_BOMs[[#This Row],[PO Sublot-GL]],LEN(Crate_BOMs[[#This Row],[PO Sublot-GL]])-LEN(Crate_BOMs[[#This Row],[Glass Type]]))," ","")</f>
        <v>2.05&amp;2.09</v>
      </c>
      <c r="AD116" s="6" t="str">
        <f>LEFT(Crate_BOMs[[#This Row],[no]],FIND(" ",Crate_BOMs[[#This Row],[no]],5)-1)</f>
        <v>PO 40536</v>
      </c>
      <c r="AE116" s="6" cm="1">
        <f t="array" ref="AE116">COUNTA(_xlfn.UNIQUE(_xlfn._xlws.FILTER(Crate_BOMs[PO],Crate_BOMs[crate no.]=Crate_BOMs[[#This Row],[crate no.]])))</f>
        <v>1</v>
      </c>
      <c r="AF116" s="10" t="str">
        <f>IF(Crate_BOMs[[#This Row],['# POs in Crate]]=1,"",IF(VLOOKUP(Crate_BOMs[[#This Row],[crate no.]],Crates_[[crate no.]:[New Sublot]],3,FALSE)="","",VLOOKUP(Crate_BOMs[[#This Row],[crate no.]],Crates_[[crate no.]:[New Sublot]],3,FALSE)))</f>
        <v/>
      </c>
      <c r="AG116" s="6" t="str">
        <f>IF(Crate_BOMs[[#This Row],['# POs in Crate]]=1,Crate_BOMs[[#This Row],[PO Sublot]],IF(Crate_BOMs[[#This Row],[UPDATED Sublot]]="","",Crate_BOMs[[#This Row],[UPDATED Sublot]]))</f>
        <v>2.05&amp;2.09</v>
      </c>
    </row>
    <row r="117" spans="1:33" x14ac:dyDescent="0.25">
      <c r="A117">
        <v>4</v>
      </c>
      <c r="B117">
        <v>300520830</v>
      </c>
      <c r="C117">
        <v>2394729</v>
      </c>
      <c r="D117">
        <v>1</v>
      </c>
      <c r="E117" t="s">
        <v>94</v>
      </c>
      <c r="F117" t="s">
        <v>95</v>
      </c>
      <c r="G117">
        <v>2696</v>
      </c>
      <c r="H117">
        <v>870</v>
      </c>
      <c r="I117">
        <v>106</v>
      </c>
      <c r="J117">
        <v>34</v>
      </c>
      <c r="K117">
        <v>129</v>
      </c>
      <c r="L117">
        <v>1</v>
      </c>
      <c r="M117" t="s">
        <v>92</v>
      </c>
      <c r="N117" t="s">
        <v>93</v>
      </c>
      <c r="O117" s="2">
        <v>284.39631797999999</v>
      </c>
      <c r="P117" s="15">
        <v>45742</v>
      </c>
      <c r="Q117" s="15">
        <v>45762</v>
      </c>
      <c r="R117" s="15">
        <v>45769</v>
      </c>
      <c r="S117" t="s">
        <v>22</v>
      </c>
      <c r="T117">
        <v>10</v>
      </c>
      <c r="U117" s="2">
        <v>429.90141089999997</v>
      </c>
      <c r="V117" s="2">
        <v>6613.8678599999994</v>
      </c>
      <c r="W117" s="2">
        <v>10.203412399999999</v>
      </c>
      <c r="X117" s="2">
        <v>2.4934384000000001</v>
      </c>
      <c r="Y117" s="2">
        <v>6.9028873600000002</v>
      </c>
      <c r="Z117" s="6">
        <f>Crate_BOMs[[#This Row],[glass weight (lb)]]+Crate_BOMs[[#This Row],[Crate Weight (lb)]]/COUNTIF(Crate_BOMs[crate no.],Crate_BOMs[[#This Row],[crate no.]])</f>
        <v>313.05641204</v>
      </c>
      <c r="AA117" s="6" t="str">
        <f>IFERROR(MID(Crate_BOMs[[#This Row],[no]],FIND("ECN",Crate_BOMs[[#This Row],[no]]),200),MID(Crate_BOMs[[#This Row],[no]],39,200))</f>
        <v>2.05 &amp; 2.09 GLA07</v>
      </c>
      <c r="AB117" s="6" t="str">
        <f>SUBSTITUTE(IF(RIGHT(Crate_BOMs[[#This Row],[PO Sublot-GL]],6)="curved",RIGHT(Crate_BOMs[[#This Row],[PO Sublot-GL]],12),RIGHT(Crate_BOMs[[#This Row],[PO Sublot-GL]],5))," ","")</f>
        <v>GLA07</v>
      </c>
      <c r="AC117" s="6" t="str">
        <f>SUBSTITUTE(LEFT(Crate_BOMs[[#This Row],[PO Sublot-GL]],LEN(Crate_BOMs[[#This Row],[PO Sublot-GL]])-LEN(Crate_BOMs[[#This Row],[Glass Type]]))," ","")</f>
        <v>2.05&amp;2.09</v>
      </c>
      <c r="AD117" s="6" t="str">
        <f>LEFT(Crate_BOMs[[#This Row],[no]],FIND(" ",Crate_BOMs[[#This Row],[no]],5)-1)</f>
        <v>PO 40536</v>
      </c>
      <c r="AE117" s="6" cm="1">
        <f t="array" ref="AE117">COUNTA(_xlfn.UNIQUE(_xlfn._xlws.FILTER(Crate_BOMs[PO],Crate_BOMs[crate no.]=Crate_BOMs[[#This Row],[crate no.]])))</f>
        <v>1</v>
      </c>
      <c r="AF117" s="10" t="str">
        <f>IF(Crate_BOMs[[#This Row],['# POs in Crate]]=1,"",IF(VLOOKUP(Crate_BOMs[[#This Row],[crate no.]],Crates_[[crate no.]:[New Sublot]],3,FALSE)="","",VLOOKUP(Crate_BOMs[[#This Row],[crate no.]],Crates_[[crate no.]:[New Sublot]],3,FALSE)))</f>
        <v/>
      </c>
      <c r="AG117" s="6" t="str">
        <f>IF(Crate_BOMs[[#This Row],['# POs in Crate]]=1,Crate_BOMs[[#This Row],[PO Sublot]],IF(Crate_BOMs[[#This Row],[UPDATED Sublot]]="","",Crate_BOMs[[#This Row],[UPDATED Sublot]]))</f>
        <v>2.05&amp;2.09</v>
      </c>
    </row>
    <row r="118" spans="1:33" x14ac:dyDescent="0.25">
      <c r="A118">
        <v>4</v>
      </c>
      <c r="B118">
        <v>300520830</v>
      </c>
      <c r="C118">
        <v>2394729</v>
      </c>
      <c r="D118">
        <v>1</v>
      </c>
      <c r="E118" t="s">
        <v>94</v>
      </c>
      <c r="F118" t="s">
        <v>95</v>
      </c>
      <c r="G118">
        <v>2696</v>
      </c>
      <c r="H118">
        <v>870</v>
      </c>
      <c r="I118">
        <v>106</v>
      </c>
      <c r="J118">
        <v>34</v>
      </c>
      <c r="K118">
        <v>129</v>
      </c>
      <c r="L118">
        <v>1</v>
      </c>
      <c r="M118" t="s">
        <v>92</v>
      </c>
      <c r="N118" t="s">
        <v>93</v>
      </c>
      <c r="O118" s="2">
        <v>284.39631797999999</v>
      </c>
      <c r="P118" s="15">
        <v>45742</v>
      </c>
      <c r="Q118" s="15">
        <v>45762</v>
      </c>
      <c r="R118" s="15">
        <v>45769</v>
      </c>
      <c r="S118" t="s">
        <v>22</v>
      </c>
      <c r="T118">
        <v>10</v>
      </c>
      <c r="U118" s="2">
        <v>429.90141089999997</v>
      </c>
      <c r="V118" s="2">
        <v>6613.8678599999994</v>
      </c>
      <c r="W118" s="2">
        <v>10.203412399999999</v>
      </c>
      <c r="X118" s="2">
        <v>2.4934384000000001</v>
      </c>
      <c r="Y118" s="2">
        <v>6.9028873600000002</v>
      </c>
      <c r="Z118" s="6">
        <f>Crate_BOMs[[#This Row],[glass weight (lb)]]+Crate_BOMs[[#This Row],[Crate Weight (lb)]]/COUNTIF(Crate_BOMs[crate no.],Crate_BOMs[[#This Row],[crate no.]])</f>
        <v>313.05641204</v>
      </c>
      <c r="AA118" s="6" t="str">
        <f>IFERROR(MID(Crate_BOMs[[#This Row],[no]],FIND("ECN",Crate_BOMs[[#This Row],[no]]),200),MID(Crate_BOMs[[#This Row],[no]],39,200))</f>
        <v>2.05 &amp; 2.09 GLA07</v>
      </c>
      <c r="AB118" s="6" t="str">
        <f>SUBSTITUTE(IF(RIGHT(Crate_BOMs[[#This Row],[PO Sublot-GL]],6)="curved",RIGHT(Crate_BOMs[[#This Row],[PO Sublot-GL]],12),RIGHT(Crate_BOMs[[#This Row],[PO Sublot-GL]],5))," ","")</f>
        <v>GLA07</v>
      </c>
      <c r="AC118" s="6" t="str">
        <f>SUBSTITUTE(LEFT(Crate_BOMs[[#This Row],[PO Sublot-GL]],LEN(Crate_BOMs[[#This Row],[PO Sublot-GL]])-LEN(Crate_BOMs[[#This Row],[Glass Type]]))," ","")</f>
        <v>2.05&amp;2.09</v>
      </c>
      <c r="AD118" s="6" t="str">
        <f>LEFT(Crate_BOMs[[#This Row],[no]],FIND(" ",Crate_BOMs[[#This Row],[no]],5)-1)</f>
        <v>PO 40536</v>
      </c>
      <c r="AE118" s="6" cm="1">
        <f t="array" ref="AE118">COUNTA(_xlfn.UNIQUE(_xlfn._xlws.FILTER(Crate_BOMs[PO],Crate_BOMs[crate no.]=Crate_BOMs[[#This Row],[crate no.]])))</f>
        <v>1</v>
      </c>
      <c r="AF118" s="10" t="str">
        <f>IF(Crate_BOMs[[#This Row],['# POs in Crate]]=1,"",IF(VLOOKUP(Crate_BOMs[[#This Row],[crate no.]],Crates_[[crate no.]:[New Sublot]],3,FALSE)="","",VLOOKUP(Crate_BOMs[[#This Row],[crate no.]],Crates_[[crate no.]:[New Sublot]],3,FALSE)))</f>
        <v/>
      </c>
      <c r="AG118" s="6" t="str">
        <f>IF(Crate_BOMs[[#This Row],['# POs in Crate]]=1,Crate_BOMs[[#This Row],[PO Sublot]],IF(Crate_BOMs[[#This Row],[UPDATED Sublot]]="","",Crate_BOMs[[#This Row],[UPDATED Sublot]]))</f>
        <v>2.05&amp;2.09</v>
      </c>
    </row>
    <row r="119" spans="1:33" x14ac:dyDescent="0.25">
      <c r="A119">
        <v>4</v>
      </c>
      <c r="B119">
        <v>300520830</v>
      </c>
      <c r="C119">
        <v>2394729</v>
      </c>
      <c r="D119">
        <v>1</v>
      </c>
      <c r="E119" t="s">
        <v>94</v>
      </c>
      <c r="F119" t="s">
        <v>95</v>
      </c>
      <c r="G119">
        <v>2696</v>
      </c>
      <c r="H119">
        <v>870</v>
      </c>
      <c r="I119">
        <v>106</v>
      </c>
      <c r="J119">
        <v>34</v>
      </c>
      <c r="K119">
        <v>129</v>
      </c>
      <c r="L119">
        <v>1</v>
      </c>
      <c r="M119" t="s">
        <v>92</v>
      </c>
      <c r="N119" t="s">
        <v>93</v>
      </c>
      <c r="O119" s="2">
        <v>284.39631797999999</v>
      </c>
      <c r="P119" s="15">
        <v>45742</v>
      </c>
      <c r="Q119" s="15">
        <v>45762</v>
      </c>
      <c r="R119" s="15">
        <v>45769</v>
      </c>
      <c r="S119" t="s">
        <v>22</v>
      </c>
      <c r="T119">
        <v>10</v>
      </c>
      <c r="U119" s="2">
        <v>429.90141089999997</v>
      </c>
      <c r="V119" s="2">
        <v>6613.8678599999994</v>
      </c>
      <c r="W119" s="2">
        <v>10.203412399999999</v>
      </c>
      <c r="X119" s="2">
        <v>2.4934384000000001</v>
      </c>
      <c r="Y119" s="2">
        <v>6.9028873600000002</v>
      </c>
      <c r="Z119" s="6">
        <f>Crate_BOMs[[#This Row],[glass weight (lb)]]+Crate_BOMs[[#This Row],[Crate Weight (lb)]]/COUNTIF(Crate_BOMs[crate no.],Crate_BOMs[[#This Row],[crate no.]])</f>
        <v>313.05641204</v>
      </c>
      <c r="AA119" s="6" t="str">
        <f>IFERROR(MID(Crate_BOMs[[#This Row],[no]],FIND("ECN",Crate_BOMs[[#This Row],[no]]),200),MID(Crate_BOMs[[#This Row],[no]],39,200))</f>
        <v>2.05 &amp; 2.09 GLA07</v>
      </c>
      <c r="AB119" s="6" t="str">
        <f>SUBSTITUTE(IF(RIGHT(Crate_BOMs[[#This Row],[PO Sublot-GL]],6)="curved",RIGHT(Crate_BOMs[[#This Row],[PO Sublot-GL]],12),RIGHT(Crate_BOMs[[#This Row],[PO Sublot-GL]],5))," ","")</f>
        <v>GLA07</v>
      </c>
      <c r="AC119" s="6" t="str">
        <f>SUBSTITUTE(LEFT(Crate_BOMs[[#This Row],[PO Sublot-GL]],LEN(Crate_BOMs[[#This Row],[PO Sublot-GL]])-LEN(Crate_BOMs[[#This Row],[Glass Type]]))," ","")</f>
        <v>2.05&amp;2.09</v>
      </c>
      <c r="AD119" s="6" t="str">
        <f>LEFT(Crate_BOMs[[#This Row],[no]],FIND(" ",Crate_BOMs[[#This Row],[no]],5)-1)</f>
        <v>PO 40536</v>
      </c>
      <c r="AE119" s="6" cm="1">
        <f t="array" ref="AE119">COUNTA(_xlfn.UNIQUE(_xlfn._xlws.FILTER(Crate_BOMs[PO],Crate_BOMs[crate no.]=Crate_BOMs[[#This Row],[crate no.]])))</f>
        <v>1</v>
      </c>
      <c r="AF119" s="10" t="str">
        <f>IF(Crate_BOMs[[#This Row],['# POs in Crate]]=1,"",IF(VLOOKUP(Crate_BOMs[[#This Row],[crate no.]],Crates_[[crate no.]:[New Sublot]],3,FALSE)="","",VLOOKUP(Crate_BOMs[[#This Row],[crate no.]],Crates_[[crate no.]:[New Sublot]],3,FALSE)))</f>
        <v/>
      </c>
      <c r="AG119" s="6" t="str">
        <f>IF(Crate_BOMs[[#This Row],['# POs in Crate]]=1,Crate_BOMs[[#This Row],[PO Sublot]],IF(Crate_BOMs[[#This Row],[UPDATED Sublot]]="","",Crate_BOMs[[#This Row],[UPDATED Sublot]]))</f>
        <v>2.05&amp;2.09</v>
      </c>
    </row>
    <row r="120" spans="1:33" x14ac:dyDescent="0.25">
      <c r="A120">
        <v>4</v>
      </c>
      <c r="B120">
        <v>300520830</v>
      </c>
      <c r="C120">
        <v>2394729</v>
      </c>
      <c r="D120">
        <v>1</v>
      </c>
      <c r="E120" t="s">
        <v>94</v>
      </c>
      <c r="F120" t="s">
        <v>95</v>
      </c>
      <c r="G120">
        <v>2696</v>
      </c>
      <c r="H120">
        <v>870</v>
      </c>
      <c r="I120">
        <v>106</v>
      </c>
      <c r="J120">
        <v>34</v>
      </c>
      <c r="K120">
        <v>129</v>
      </c>
      <c r="L120">
        <v>1</v>
      </c>
      <c r="M120" t="s">
        <v>92</v>
      </c>
      <c r="N120" t="s">
        <v>93</v>
      </c>
      <c r="O120" s="2">
        <v>284.39631797999999</v>
      </c>
      <c r="P120" s="15">
        <v>45742</v>
      </c>
      <c r="Q120" s="15">
        <v>45762</v>
      </c>
      <c r="R120" s="15">
        <v>45769</v>
      </c>
      <c r="S120" t="s">
        <v>22</v>
      </c>
      <c r="T120">
        <v>10</v>
      </c>
      <c r="U120" s="2">
        <v>429.90141089999997</v>
      </c>
      <c r="V120" s="2">
        <v>6613.8678599999994</v>
      </c>
      <c r="W120" s="2">
        <v>10.203412399999999</v>
      </c>
      <c r="X120" s="2">
        <v>2.4934384000000001</v>
      </c>
      <c r="Y120" s="2">
        <v>6.9028873600000002</v>
      </c>
      <c r="Z120" s="6">
        <f>Crate_BOMs[[#This Row],[glass weight (lb)]]+Crate_BOMs[[#This Row],[Crate Weight (lb)]]/COUNTIF(Crate_BOMs[crate no.],Crate_BOMs[[#This Row],[crate no.]])</f>
        <v>313.05641204</v>
      </c>
      <c r="AA120" s="6" t="str">
        <f>IFERROR(MID(Crate_BOMs[[#This Row],[no]],FIND("ECN",Crate_BOMs[[#This Row],[no]]),200),MID(Crate_BOMs[[#This Row],[no]],39,200))</f>
        <v>2.05 &amp; 2.09 GLA07</v>
      </c>
      <c r="AB120" s="6" t="str">
        <f>SUBSTITUTE(IF(RIGHT(Crate_BOMs[[#This Row],[PO Sublot-GL]],6)="curved",RIGHT(Crate_BOMs[[#This Row],[PO Sublot-GL]],12),RIGHT(Crate_BOMs[[#This Row],[PO Sublot-GL]],5))," ","")</f>
        <v>GLA07</v>
      </c>
      <c r="AC120" s="6" t="str">
        <f>SUBSTITUTE(LEFT(Crate_BOMs[[#This Row],[PO Sublot-GL]],LEN(Crate_BOMs[[#This Row],[PO Sublot-GL]])-LEN(Crate_BOMs[[#This Row],[Glass Type]]))," ","")</f>
        <v>2.05&amp;2.09</v>
      </c>
      <c r="AD120" s="6" t="str">
        <f>LEFT(Crate_BOMs[[#This Row],[no]],FIND(" ",Crate_BOMs[[#This Row],[no]],5)-1)</f>
        <v>PO 40536</v>
      </c>
      <c r="AE120" s="6" cm="1">
        <f t="array" ref="AE120">COUNTA(_xlfn.UNIQUE(_xlfn._xlws.FILTER(Crate_BOMs[PO],Crate_BOMs[crate no.]=Crate_BOMs[[#This Row],[crate no.]])))</f>
        <v>1</v>
      </c>
      <c r="AF120" s="10" t="str">
        <f>IF(Crate_BOMs[[#This Row],['# POs in Crate]]=1,"",IF(VLOOKUP(Crate_BOMs[[#This Row],[crate no.]],Crates_[[crate no.]:[New Sublot]],3,FALSE)="","",VLOOKUP(Crate_BOMs[[#This Row],[crate no.]],Crates_[[crate no.]:[New Sublot]],3,FALSE)))</f>
        <v/>
      </c>
      <c r="AG120" s="6" t="str">
        <f>IF(Crate_BOMs[[#This Row],['# POs in Crate]]=1,Crate_BOMs[[#This Row],[PO Sublot]],IF(Crate_BOMs[[#This Row],[UPDATED Sublot]]="","",Crate_BOMs[[#This Row],[UPDATED Sublot]]))</f>
        <v>2.05&amp;2.09</v>
      </c>
    </row>
    <row r="121" spans="1:33" x14ac:dyDescent="0.25">
      <c r="A121">
        <v>4</v>
      </c>
      <c r="B121">
        <v>300520830</v>
      </c>
      <c r="C121">
        <v>2394729</v>
      </c>
      <c r="D121">
        <v>1</v>
      </c>
      <c r="E121" t="s">
        <v>94</v>
      </c>
      <c r="F121" t="s">
        <v>95</v>
      </c>
      <c r="G121">
        <v>2696</v>
      </c>
      <c r="H121">
        <v>870</v>
      </c>
      <c r="I121">
        <v>106</v>
      </c>
      <c r="J121">
        <v>34</v>
      </c>
      <c r="K121">
        <v>129</v>
      </c>
      <c r="L121">
        <v>1</v>
      </c>
      <c r="M121" t="s">
        <v>92</v>
      </c>
      <c r="N121" t="s">
        <v>93</v>
      </c>
      <c r="O121" s="2">
        <v>284.39631797999999</v>
      </c>
      <c r="P121" s="15">
        <v>45742</v>
      </c>
      <c r="Q121" s="15">
        <v>45762</v>
      </c>
      <c r="R121" s="15">
        <v>45769</v>
      </c>
      <c r="S121" t="s">
        <v>22</v>
      </c>
      <c r="T121">
        <v>10</v>
      </c>
      <c r="U121" s="2">
        <v>429.90141089999997</v>
      </c>
      <c r="V121" s="2">
        <v>6613.8678599999994</v>
      </c>
      <c r="W121" s="2">
        <v>10.203412399999999</v>
      </c>
      <c r="X121" s="2">
        <v>2.4934384000000001</v>
      </c>
      <c r="Y121" s="2">
        <v>6.9028873600000002</v>
      </c>
      <c r="Z121" s="6">
        <f>Crate_BOMs[[#This Row],[glass weight (lb)]]+Crate_BOMs[[#This Row],[Crate Weight (lb)]]/COUNTIF(Crate_BOMs[crate no.],Crate_BOMs[[#This Row],[crate no.]])</f>
        <v>313.05641204</v>
      </c>
      <c r="AA121" s="6" t="str">
        <f>IFERROR(MID(Crate_BOMs[[#This Row],[no]],FIND("ECN",Crate_BOMs[[#This Row],[no]]),200),MID(Crate_BOMs[[#This Row],[no]],39,200))</f>
        <v>2.05 &amp; 2.09 GLA07</v>
      </c>
      <c r="AB121" s="6" t="str">
        <f>SUBSTITUTE(IF(RIGHT(Crate_BOMs[[#This Row],[PO Sublot-GL]],6)="curved",RIGHT(Crate_BOMs[[#This Row],[PO Sublot-GL]],12),RIGHT(Crate_BOMs[[#This Row],[PO Sublot-GL]],5))," ","")</f>
        <v>GLA07</v>
      </c>
      <c r="AC121" s="6" t="str">
        <f>SUBSTITUTE(LEFT(Crate_BOMs[[#This Row],[PO Sublot-GL]],LEN(Crate_BOMs[[#This Row],[PO Sublot-GL]])-LEN(Crate_BOMs[[#This Row],[Glass Type]]))," ","")</f>
        <v>2.05&amp;2.09</v>
      </c>
      <c r="AD121" s="6" t="str">
        <f>LEFT(Crate_BOMs[[#This Row],[no]],FIND(" ",Crate_BOMs[[#This Row],[no]],5)-1)</f>
        <v>PO 40536</v>
      </c>
      <c r="AE121" s="6" cm="1">
        <f t="array" ref="AE121">COUNTA(_xlfn.UNIQUE(_xlfn._xlws.FILTER(Crate_BOMs[PO],Crate_BOMs[crate no.]=Crate_BOMs[[#This Row],[crate no.]])))</f>
        <v>1</v>
      </c>
      <c r="AF121" s="10" t="str">
        <f>IF(Crate_BOMs[[#This Row],['# POs in Crate]]=1,"",IF(VLOOKUP(Crate_BOMs[[#This Row],[crate no.]],Crates_[[crate no.]:[New Sublot]],3,FALSE)="","",VLOOKUP(Crate_BOMs[[#This Row],[crate no.]],Crates_[[crate no.]:[New Sublot]],3,FALSE)))</f>
        <v/>
      </c>
      <c r="AG121" s="6" t="str">
        <f>IF(Crate_BOMs[[#This Row],['# POs in Crate]]=1,Crate_BOMs[[#This Row],[PO Sublot]],IF(Crate_BOMs[[#This Row],[UPDATED Sublot]]="","",Crate_BOMs[[#This Row],[UPDATED Sublot]]))</f>
        <v>2.05&amp;2.09</v>
      </c>
    </row>
    <row r="122" spans="1:33" x14ac:dyDescent="0.25">
      <c r="A122">
        <v>4</v>
      </c>
      <c r="B122">
        <v>300520830</v>
      </c>
      <c r="C122">
        <v>2394729</v>
      </c>
      <c r="D122">
        <v>1</v>
      </c>
      <c r="E122" t="s">
        <v>94</v>
      </c>
      <c r="F122" t="s">
        <v>95</v>
      </c>
      <c r="G122">
        <v>2696</v>
      </c>
      <c r="H122">
        <v>870</v>
      </c>
      <c r="I122">
        <v>106</v>
      </c>
      <c r="J122">
        <v>34</v>
      </c>
      <c r="K122">
        <v>129</v>
      </c>
      <c r="L122">
        <v>1</v>
      </c>
      <c r="M122" t="s">
        <v>92</v>
      </c>
      <c r="N122" t="s">
        <v>93</v>
      </c>
      <c r="O122" s="2">
        <v>284.39631797999999</v>
      </c>
      <c r="P122" s="15">
        <v>45742</v>
      </c>
      <c r="Q122" s="15">
        <v>45762</v>
      </c>
      <c r="R122" s="15">
        <v>45769</v>
      </c>
      <c r="S122" t="s">
        <v>22</v>
      </c>
      <c r="T122">
        <v>10</v>
      </c>
      <c r="U122" s="2">
        <v>429.90141089999997</v>
      </c>
      <c r="V122" s="2">
        <v>6613.8678599999994</v>
      </c>
      <c r="W122" s="2">
        <v>10.203412399999999</v>
      </c>
      <c r="X122" s="2">
        <v>2.4934384000000001</v>
      </c>
      <c r="Y122" s="2">
        <v>6.9028873600000002</v>
      </c>
      <c r="Z122" s="6">
        <f>Crate_BOMs[[#This Row],[glass weight (lb)]]+Crate_BOMs[[#This Row],[Crate Weight (lb)]]/COUNTIF(Crate_BOMs[crate no.],Crate_BOMs[[#This Row],[crate no.]])</f>
        <v>313.05641204</v>
      </c>
      <c r="AA122" s="6" t="str">
        <f>IFERROR(MID(Crate_BOMs[[#This Row],[no]],FIND("ECN",Crate_BOMs[[#This Row],[no]]),200),MID(Crate_BOMs[[#This Row],[no]],39,200))</f>
        <v>2.05 &amp; 2.09 GLA07</v>
      </c>
      <c r="AB122" s="6" t="str">
        <f>SUBSTITUTE(IF(RIGHT(Crate_BOMs[[#This Row],[PO Sublot-GL]],6)="curved",RIGHT(Crate_BOMs[[#This Row],[PO Sublot-GL]],12),RIGHT(Crate_BOMs[[#This Row],[PO Sublot-GL]],5))," ","")</f>
        <v>GLA07</v>
      </c>
      <c r="AC122" s="6" t="str">
        <f>SUBSTITUTE(LEFT(Crate_BOMs[[#This Row],[PO Sublot-GL]],LEN(Crate_BOMs[[#This Row],[PO Sublot-GL]])-LEN(Crate_BOMs[[#This Row],[Glass Type]]))," ","")</f>
        <v>2.05&amp;2.09</v>
      </c>
      <c r="AD122" s="6" t="str">
        <f>LEFT(Crate_BOMs[[#This Row],[no]],FIND(" ",Crate_BOMs[[#This Row],[no]],5)-1)</f>
        <v>PO 40536</v>
      </c>
      <c r="AE122" s="6" cm="1">
        <f t="array" ref="AE122">COUNTA(_xlfn.UNIQUE(_xlfn._xlws.FILTER(Crate_BOMs[PO],Crate_BOMs[crate no.]=Crate_BOMs[[#This Row],[crate no.]])))</f>
        <v>1</v>
      </c>
      <c r="AF122" s="10" t="str">
        <f>IF(Crate_BOMs[[#This Row],['# POs in Crate]]=1,"",IF(VLOOKUP(Crate_BOMs[[#This Row],[crate no.]],Crates_[[crate no.]:[New Sublot]],3,FALSE)="","",VLOOKUP(Crate_BOMs[[#This Row],[crate no.]],Crates_[[crate no.]:[New Sublot]],3,FALSE)))</f>
        <v/>
      </c>
      <c r="AG122" s="6" t="str">
        <f>IF(Crate_BOMs[[#This Row],['# POs in Crate]]=1,Crate_BOMs[[#This Row],[PO Sublot]],IF(Crate_BOMs[[#This Row],[UPDATED Sublot]]="","",Crate_BOMs[[#This Row],[UPDATED Sublot]]))</f>
        <v>2.05&amp;2.09</v>
      </c>
    </row>
    <row r="123" spans="1:33" x14ac:dyDescent="0.25">
      <c r="A123">
        <v>4</v>
      </c>
      <c r="B123">
        <v>300520830</v>
      </c>
      <c r="C123">
        <v>2394729</v>
      </c>
      <c r="D123">
        <v>1</v>
      </c>
      <c r="E123" t="s">
        <v>94</v>
      </c>
      <c r="F123" t="s">
        <v>95</v>
      </c>
      <c r="G123">
        <v>2696</v>
      </c>
      <c r="H123">
        <v>870</v>
      </c>
      <c r="I123">
        <v>106</v>
      </c>
      <c r="J123">
        <v>34</v>
      </c>
      <c r="K123">
        <v>129</v>
      </c>
      <c r="L123">
        <v>1</v>
      </c>
      <c r="M123" t="s">
        <v>92</v>
      </c>
      <c r="N123" t="s">
        <v>93</v>
      </c>
      <c r="O123" s="2">
        <v>284.39631797999999</v>
      </c>
      <c r="P123" s="15">
        <v>45742</v>
      </c>
      <c r="Q123" s="15">
        <v>45762</v>
      </c>
      <c r="R123" s="15">
        <v>45769</v>
      </c>
      <c r="S123" t="s">
        <v>22</v>
      </c>
      <c r="T123">
        <v>10</v>
      </c>
      <c r="U123" s="2">
        <v>429.90141089999997</v>
      </c>
      <c r="V123" s="2">
        <v>6613.8678599999994</v>
      </c>
      <c r="W123" s="2">
        <v>10.203412399999999</v>
      </c>
      <c r="X123" s="2">
        <v>2.4934384000000001</v>
      </c>
      <c r="Y123" s="2">
        <v>6.9028873600000002</v>
      </c>
      <c r="Z123" s="6">
        <f>Crate_BOMs[[#This Row],[glass weight (lb)]]+Crate_BOMs[[#This Row],[Crate Weight (lb)]]/COUNTIF(Crate_BOMs[crate no.],Crate_BOMs[[#This Row],[crate no.]])</f>
        <v>313.05641204</v>
      </c>
      <c r="AA123" s="6" t="str">
        <f>IFERROR(MID(Crate_BOMs[[#This Row],[no]],FIND("ECN",Crate_BOMs[[#This Row],[no]]),200),MID(Crate_BOMs[[#This Row],[no]],39,200))</f>
        <v>2.05 &amp; 2.09 GLA07</v>
      </c>
      <c r="AB123" s="6" t="str">
        <f>SUBSTITUTE(IF(RIGHT(Crate_BOMs[[#This Row],[PO Sublot-GL]],6)="curved",RIGHT(Crate_BOMs[[#This Row],[PO Sublot-GL]],12),RIGHT(Crate_BOMs[[#This Row],[PO Sublot-GL]],5))," ","")</f>
        <v>GLA07</v>
      </c>
      <c r="AC123" s="6" t="str">
        <f>SUBSTITUTE(LEFT(Crate_BOMs[[#This Row],[PO Sublot-GL]],LEN(Crate_BOMs[[#This Row],[PO Sublot-GL]])-LEN(Crate_BOMs[[#This Row],[Glass Type]]))," ","")</f>
        <v>2.05&amp;2.09</v>
      </c>
      <c r="AD123" s="6" t="str">
        <f>LEFT(Crate_BOMs[[#This Row],[no]],FIND(" ",Crate_BOMs[[#This Row],[no]],5)-1)</f>
        <v>PO 40536</v>
      </c>
      <c r="AE123" s="6" cm="1">
        <f t="array" ref="AE123">COUNTA(_xlfn.UNIQUE(_xlfn._xlws.FILTER(Crate_BOMs[PO],Crate_BOMs[crate no.]=Crate_BOMs[[#This Row],[crate no.]])))</f>
        <v>1</v>
      </c>
      <c r="AF123" s="10" t="str">
        <f>IF(Crate_BOMs[[#This Row],['# POs in Crate]]=1,"",IF(VLOOKUP(Crate_BOMs[[#This Row],[crate no.]],Crates_[[crate no.]:[New Sublot]],3,FALSE)="","",VLOOKUP(Crate_BOMs[[#This Row],[crate no.]],Crates_[[crate no.]:[New Sublot]],3,FALSE)))</f>
        <v/>
      </c>
      <c r="AG123" s="6" t="str">
        <f>IF(Crate_BOMs[[#This Row],['# POs in Crate]]=1,Crate_BOMs[[#This Row],[PO Sublot]],IF(Crate_BOMs[[#This Row],[UPDATED Sublot]]="","",Crate_BOMs[[#This Row],[UPDATED Sublot]]))</f>
        <v>2.05&amp;2.09</v>
      </c>
    </row>
    <row r="124" spans="1:33" x14ac:dyDescent="0.25">
      <c r="A124">
        <v>4</v>
      </c>
      <c r="B124">
        <v>300520830</v>
      </c>
      <c r="C124">
        <v>2394729</v>
      </c>
      <c r="D124">
        <v>1</v>
      </c>
      <c r="E124" t="s">
        <v>94</v>
      </c>
      <c r="F124" t="s">
        <v>95</v>
      </c>
      <c r="G124">
        <v>2696</v>
      </c>
      <c r="H124">
        <v>870</v>
      </c>
      <c r="I124">
        <v>106</v>
      </c>
      <c r="J124">
        <v>34</v>
      </c>
      <c r="K124">
        <v>129</v>
      </c>
      <c r="L124">
        <v>1</v>
      </c>
      <c r="M124" t="s">
        <v>92</v>
      </c>
      <c r="N124" t="s">
        <v>93</v>
      </c>
      <c r="O124" s="2">
        <v>284.39631797999999</v>
      </c>
      <c r="P124" s="15">
        <v>45742</v>
      </c>
      <c r="Q124" s="15">
        <v>45762</v>
      </c>
      <c r="R124" s="15">
        <v>45769</v>
      </c>
      <c r="S124" t="s">
        <v>22</v>
      </c>
      <c r="T124">
        <v>10</v>
      </c>
      <c r="U124" s="2">
        <v>429.90141089999997</v>
      </c>
      <c r="V124" s="2">
        <v>6613.8678599999994</v>
      </c>
      <c r="W124" s="2">
        <v>10.203412399999999</v>
      </c>
      <c r="X124" s="2">
        <v>2.4934384000000001</v>
      </c>
      <c r="Y124" s="2">
        <v>6.9028873600000002</v>
      </c>
      <c r="Z124" s="6">
        <f>Crate_BOMs[[#This Row],[glass weight (lb)]]+Crate_BOMs[[#This Row],[Crate Weight (lb)]]/COUNTIF(Crate_BOMs[crate no.],Crate_BOMs[[#This Row],[crate no.]])</f>
        <v>313.05641204</v>
      </c>
      <c r="AA124" s="6" t="str">
        <f>IFERROR(MID(Crate_BOMs[[#This Row],[no]],FIND("ECN",Crate_BOMs[[#This Row],[no]]),200),MID(Crate_BOMs[[#This Row],[no]],39,200))</f>
        <v>2.05 &amp; 2.09 GLA07</v>
      </c>
      <c r="AB124" s="6" t="str">
        <f>SUBSTITUTE(IF(RIGHT(Crate_BOMs[[#This Row],[PO Sublot-GL]],6)="curved",RIGHT(Crate_BOMs[[#This Row],[PO Sublot-GL]],12),RIGHT(Crate_BOMs[[#This Row],[PO Sublot-GL]],5))," ","")</f>
        <v>GLA07</v>
      </c>
      <c r="AC124" s="6" t="str">
        <f>SUBSTITUTE(LEFT(Crate_BOMs[[#This Row],[PO Sublot-GL]],LEN(Crate_BOMs[[#This Row],[PO Sublot-GL]])-LEN(Crate_BOMs[[#This Row],[Glass Type]]))," ","")</f>
        <v>2.05&amp;2.09</v>
      </c>
      <c r="AD124" s="6" t="str">
        <f>LEFT(Crate_BOMs[[#This Row],[no]],FIND(" ",Crate_BOMs[[#This Row],[no]],5)-1)</f>
        <v>PO 40536</v>
      </c>
      <c r="AE124" s="6" cm="1">
        <f t="array" ref="AE124">COUNTA(_xlfn.UNIQUE(_xlfn._xlws.FILTER(Crate_BOMs[PO],Crate_BOMs[crate no.]=Crate_BOMs[[#This Row],[crate no.]])))</f>
        <v>1</v>
      </c>
      <c r="AF124" s="10" t="str">
        <f>IF(Crate_BOMs[[#This Row],['# POs in Crate]]=1,"",IF(VLOOKUP(Crate_BOMs[[#This Row],[crate no.]],Crates_[[crate no.]:[New Sublot]],3,FALSE)="","",VLOOKUP(Crate_BOMs[[#This Row],[crate no.]],Crates_[[crate no.]:[New Sublot]],3,FALSE)))</f>
        <v/>
      </c>
      <c r="AG124" s="6" t="str">
        <f>IF(Crate_BOMs[[#This Row],['# POs in Crate]]=1,Crate_BOMs[[#This Row],[PO Sublot]],IF(Crate_BOMs[[#This Row],[UPDATED Sublot]]="","",Crate_BOMs[[#This Row],[UPDATED Sublot]]))</f>
        <v>2.05&amp;2.09</v>
      </c>
    </row>
    <row r="125" spans="1:33" x14ac:dyDescent="0.25">
      <c r="A125">
        <v>4</v>
      </c>
      <c r="B125">
        <v>300520830</v>
      </c>
      <c r="C125">
        <v>2394729</v>
      </c>
      <c r="D125">
        <v>1</v>
      </c>
      <c r="E125" t="s">
        <v>94</v>
      </c>
      <c r="F125" t="s">
        <v>95</v>
      </c>
      <c r="G125">
        <v>2696</v>
      </c>
      <c r="H125">
        <v>870</v>
      </c>
      <c r="I125">
        <v>106</v>
      </c>
      <c r="J125">
        <v>34</v>
      </c>
      <c r="K125">
        <v>129</v>
      </c>
      <c r="L125">
        <v>1</v>
      </c>
      <c r="M125" t="s">
        <v>92</v>
      </c>
      <c r="N125" t="s">
        <v>93</v>
      </c>
      <c r="O125" s="2">
        <v>284.39631797999999</v>
      </c>
      <c r="P125" s="15">
        <v>45742</v>
      </c>
      <c r="Q125" s="15">
        <v>45762</v>
      </c>
      <c r="R125" s="15">
        <v>45769</v>
      </c>
      <c r="S125" t="s">
        <v>22</v>
      </c>
      <c r="T125">
        <v>10</v>
      </c>
      <c r="U125" s="2">
        <v>429.90141089999997</v>
      </c>
      <c r="V125" s="2">
        <v>6613.8678599999994</v>
      </c>
      <c r="W125" s="2">
        <v>10.203412399999999</v>
      </c>
      <c r="X125" s="2">
        <v>2.4934384000000001</v>
      </c>
      <c r="Y125" s="2">
        <v>6.9028873600000002</v>
      </c>
      <c r="Z125" s="6">
        <f>Crate_BOMs[[#This Row],[glass weight (lb)]]+Crate_BOMs[[#This Row],[Crate Weight (lb)]]/COUNTIF(Crate_BOMs[crate no.],Crate_BOMs[[#This Row],[crate no.]])</f>
        <v>313.05641204</v>
      </c>
      <c r="AA125" s="6" t="str">
        <f>IFERROR(MID(Crate_BOMs[[#This Row],[no]],FIND("ECN",Crate_BOMs[[#This Row],[no]]),200),MID(Crate_BOMs[[#This Row],[no]],39,200))</f>
        <v>2.05 &amp; 2.09 GLA07</v>
      </c>
      <c r="AB125" s="6" t="str">
        <f>SUBSTITUTE(IF(RIGHT(Crate_BOMs[[#This Row],[PO Sublot-GL]],6)="curved",RIGHT(Crate_BOMs[[#This Row],[PO Sublot-GL]],12),RIGHT(Crate_BOMs[[#This Row],[PO Sublot-GL]],5))," ","")</f>
        <v>GLA07</v>
      </c>
      <c r="AC125" s="6" t="str">
        <f>SUBSTITUTE(LEFT(Crate_BOMs[[#This Row],[PO Sublot-GL]],LEN(Crate_BOMs[[#This Row],[PO Sublot-GL]])-LEN(Crate_BOMs[[#This Row],[Glass Type]]))," ","")</f>
        <v>2.05&amp;2.09</v>
      </c>
      <c r="AD125" s="6" t="str">
        <f>LEFT(Crate_BOMs[[#This Row],[no]],FIND(" ",Crate_BOMs[[#This Row],[no]],5)-1)</f>
        <v>PO 40536</v>
      </c>
      <c r="AE125" s="6" cm="1">
        <f t="array" ref="AE125">COUNTA(_xlfn.UNIQUE(_xlfn._xlws.FILTER(Crate_BOMs[PO],Crate_BOMs[crate no.]=Crate_BOMs[[#This Row],[crate no.]])))</f>
        <v>1</v>
      </c>
      <c r="AF125" s="10" t="str">
        <f>IF(Crate_BOMs[[#This Row],['# POs in Crate]]=1,"",IF(VLOOKUP(Crate_BOMs[[#This Row],[crate no.]],Crates_[[crate no.]:[New Sublot]],3,FALSE)="","",VLOOKUP(Crate_BOMs[[#This Row],[crate no.]],Crates_[[crate no.]:[New Sublot]],3,FALSE)))</f>
        <v/>
      </c>
      <c r="AG125" s="6" t="str">
        <f>IF(Crate_BOMs[[#This Row],['# POs in Crate]]=1,Crate_BOMs[[#This Row],[PO Sublot]],IF(Crate_BOMs[[#This Row],[UPDATED Sublot]]="","",Crate_BOMs[[#This Row],[UPDATED Sublot]]))</f>
        <v>2.05&amp;2.09</v>
      </c>
    </row>
    <row r="126" spans="1:33" x14ac:dyDescent="0.25">
      <c r="A126">
        <v>4</v>
      </c>
      <c r="B126">
        <v>300520830</v>
      </c>
      <c r="C126">
        <v>2394729</v>
      </c>
      <c r="D126">
        <v>2</v>
      </c>
      <c r="E126" t="s">
        <v>96</v>
      </c>
      <c r="F126" t="s">
        <v>95</v>
      </c>
      <c r="G126">
        <v>2689</v>
      </c>
      <c r="H126">
        <v>870</v>
      </c>
      <c r="I126">
        <v>106</v>
      </c>
      <c r="J126">
        <v>34</v>
      </c>
      <c r="K126">
        <v>129</v>
      </c>
      <c r="L126">
        <v>1</v>
      </c>
      <c r="M126" t="s">
        <v>92</v>
      </c>
      <c r="N126" t="s">
        <v>93</v>
      </c>
      <c r="O126" s="2">
        <v>284.39631797999999</v>
      </c>
      <c r="P126" s="15">
        <v>45742</v>
      </c>
      <c r="Q126" s="15">
        <v>45762</v>
      </c>
      <c r="R126" s="15">
        <v>45769</v>
      </c>
      <c r="S126" t="s">
        <v>22</v>
      </c>
      <c r="T126">
        <v>10</v>
      </c>
      <c r="U126" s="2">
        <v>429.90141089999997</v>
      </c>
      <c r="V126" s="2">
        <v>6613.8678599999994</v>
      </c>
      <c r="W126" s="2">
        <v>10.203412399999999</v>
      </c>
      <c r="X126" s="2">
        <v>2.4934384000000001</v>
      </c>
      <c r="Y126" s="2">
        <v>6.9028873600000002</v>
      </c>
      <c r="Z126" s="6">
        <f>Crate_BOMs[[#This Row],[glass weight (lb)]]+Crate_BOMs[[#This Row],[Crate Weight (lb)]]/COUNTIF(Crate_BOMs[crate no.],Crate_BOMs[[#This Row],[crate no.]])</f>
        <v>313.05641204</v>
      </c>
      <c r="AA126" s="6" t="str">
        <f>IFERROR(MID(Crate_BOMs[[#This Row],[no]],FIND("ECN",Crate_BOMs[[#This Row],[no]]),200),MID(Crate_BOMs[[#This Row],[no]],39,200))</f>
        <v>2.05 &amp; 2.09 GLA07</v>
      </c>
      <c r="AB126" s="6" t="str">
        <f>SUBSTITUTE(IF(RIGHT(Crate_BOMs[[#This Row],[PO Sublot-GL]],6)="curved",RIGHT(Crate_BOMs[[#This Row],[PO Sublot-GL]],12),RIGHT(Crate_BOMs[[#This Row],[PO Sublot-GL]],5))," ","")</f>
        <v>GLA07</v>
      </c>
      <c r="AC126" s="6" t="str">
        <f>SUBSTITUTE(LEFT(Crate_BOMs[[#This Row],[PO Sublot-GL]],LEN(Crate_BOMs[[#This Row],[PO Sublot-GL]])-LEN(Crate_BOMs[[#This Row],[Glass Type]]))," ","")</f>
        <v>2.05&amp;2.09</v>
      </c>
      <c r="AD126" s="6" t="str">
        <f>LEFT(Crate_BOMs[[#This Row],[no]],FIND(" ",Crate_BOMs[[#This Row],[no]],5)-1)</f>
        <v>PO 40536</v>
      </c>
      <c r="AE126" s="6" cm="1">
        <f t="array" ref="AE126">COUNTA(_xlfn.UNIQUE(_xlfn._xlws.FILTER(Crate_BOMs[PO],Crate_BOMs[crate no.]=Crate_BOMs[[#This Row],[crate no.]])))</f>
        <v>1</v>
      </c>
      <c r="AF126" s="10" t="str">
        <f>IF(Crate_BOMs[[#This Row],['# POs in Crate]]=1,"",IF(VLOOKUP(Crate_BOMs[[#This Row],[crate no.]],Crates_[[crate no.]:[New Sublot]],3,FALSE)="","",VLOOKUP(Crate_BOMs[[#This Row],[crate no.]],Crates_[[crate no.]:[New Sublot]],3,FALSE)))</f>
        <v/>
      </c>
      <c r="AG126" s="6" t="str">
        <f>IF(Crate_BOMs[[#This Row],['# POs in Crate]]=1,Crate_BOMs[[#This Row],[PO Sublot]],IF(Crate_BOMs[[#This Row],[UPDATED Sublot]]="","",Crate_BOMs[[#This Row],[UPDATED Sublot]]))</f>
        <v>2.05&amp;2.09</v>
      </c>
    </row>
    <row r="127" spans="1:33" x14ac:dyDescent="0.25">
      <c r="A127">
        <v>4</v>
      </c>
      <c r="B127">
        <v>300520830</v>
      </c>
      <c r="C127">
        <v>2394729</v>
      </c>
      <c r="D127">
        <v>1</v>
      </c>
      <c r="E127" t="s">
        <v>94</v>
      </c>
      <c r="F127" t="s">
        <v>95</v>
      </c>
      <c r="G127">
        <v>2696</v>
      </c>
      <c r="H127">
        <v>870</v>
      </c>
      <c r="I127">
        <v>106</v>
      </c>
      <c r="J127">
        <v>34</v>
      </c>
      <c r="K127">
        <v>129</v>
      </c>
      <c r="L127">
        <v>1</v>
      </c>
      <c r="M127" t="s">
        <v>92</v>
      </c>
      <c r="N127" t="s">
        <v>93</v>
      </c>
      <c r="O127" s="2">
        <v>284.39631797999999</v>
      </c>
      <c r="P127" s="15">
        <v>45742</v>
      </c>
      <c r="Q127" s="15">
        <v>45762</v>
      </c>
      <c r="R127" s="15">
        <v>45769</v>
      </c>
      <c r="S127" t="s">
        <v>22</v>
      </c>
      <c r="T127">
        <v>10</v>
      </c>
      <c r="U127" s="2">
        <v>429.90141089999997</v>
      </c>
      <c r="V127" s="2">
        <v>6613.8678599999994</v>
      </c>
      <c r="W127" s="2">
        <v>10.203412399999999</v>
      </c>
      <c r="X127" s="2">
        <v>2.4934384000000001</v>
      </c>
      <c r="Y127" s="2">
        <v>6.9028873600000002</v>
      </c>
      <c r="Z127" s="6">
        <f>Crate_BOMs[[#This Row],[glass weight (lb)]]+Crate_BOMs[[#This Row],[Crate Weight (lb)]]/COUNTIF(Crate_BOMs[crate no.],Crate_BOMs[[#This Row],[crate no.]])</f>
        <v>313.05641204</v>
      </c>
      <c r="AA127" s="6" t="str">
        <f>IFERROR(MID(Crate_BOMs[[#This Row],[no]],FIND("ECN",Crate_BOMs[[#This Row],[no]]),200),MID(Crate_BOMs[[#This Row],[no]],39,200))</f>
        <v>2.05 &amp; 2.09 GLA07</v>
      </c>
      <c r="AB127" s="6" t="str">
        <f>SUBSTITUTE(IF(RIGHT(Crate_BOMs[[#This Row],[PO Sublot-GL]],6)="curved",RIGHT(Crate_BOMs[[#This Row],[PO Sublot-GL]],12),RIGHT(Crate_BOMs[[#This Row],[PO Sublot-GL]],5))," ","")</f>
        <v>GLA07</v>
      </c>
      <c r="AC127" s="6" t="str">
        <f>SUBSTITUTE(LEFT(Crate_BOMs[[#This Row],[PO Sublot-GL]],LEN(Crate_BOMs[[#This Row],[PO Sublot-GL]])-LEN(Crate_BOMs[[#This Row],[Glass Type]]))," ","")</f>
        <v>2.05&amp;2.09</v>
      </c>
      <c r="AD127" s="6" t="str">
        <f>LEFT(Crate_BOMs[[#This Row],[no]],FIND(" ",Crate_BOMs[[#This Row],[no]],5)-1)</f>
        <v>PO 40536</v>
      </c>
      <c r="AE127" s="6" cm="1">
        <f t="array" ref="AE127">COUNTA(_xlfn.UNIQUE(_xlfn._xlws.FILTER(Crate_BOMs[PO],Crate_BOMs[crate no.]=Crate_BOMs[[#This Row],[crate no.]])))</f>
        <v>1</v>
      </c>
      <c r="AF127" s="10" t="str">
        <f>IF(Crate_BOMs[[#This Row],['# POs in Crate]]=1,"",IF(VLOOKUP(Crate_BOMs[[#This Row],[crate no.]],Crates_[[crate no.]:[New Sublot]],3,FALSE)="","",VLOOKUP(Crate_BOMs[[#This Row],[crate no.]],Crates_[[crate no.]:[New Sublot]],3,FALSE)))</f>
        <v/>
      </c>
      <c r="AG127" s="6" t="str">
        <f>IF(Crate_BOMs[[#This Row],['# POs in Crate]]=1,Crate_BOMs[[#This Row],[PO Sublot]],IF(Crate_BOMs[[#This Row],[UPDATED Sublot]]="","",Crate_BOMs[[#This Row],[UPDATED Sublot]]))</f>
        <v>2.05&amp;2.09</v>
      </c>
    </row>
    <row r="128" spans="1:33" x14ac:dyDescent="0.25">
      <c r="A128">
        <v>4</v>
      </c>
      <c r="B128">
        <v>300520830</v>
      </c>
      <c r="C128">
        <v>2394729</v>
      </c>
      <c r="D128">
        <v>1</v>
      </c>
      <c r="E128" t="s">
        <v>94</v>
      </c>
      <c r="F128" t="s">
        <v>95</v>
      </c>
      <c r="G128">
        <v>2696</v>
      </c>
      <c r="H128">
        <v>870</v>
      </c>
      <c r="I128">
        <v>106</v>
      </c>
      <c r="J128">
        <v>34</v>
      </c>
      <c r="K128">
        <v>129</v>
      </c>
      <c r="L128">
        <v>1</v>
      </c>
      <c r="M128" t="s">
        <v>92</v>
      </c>
      <c r="N128" t="s">
        <v>93</v>
      </c>
      <c r="O128" s="2">
        <v>284.39631797999999</v>
      </c>
      <c r="P128" s="15">
        <v>45742</v>
      </c>
      <c r="Q128" s="15">
        <v>45762</v>
      </c>
      <c r="R128" s="15">
        <v>45769</v>
      </c>
      <c r="S128" t="s">
        <v>22</v>
      </c>
      <c r="T128">
        <v>10</v>
      </c>
      <c r="U128" s="2">
        <v>429.90141089999997</v>
      </c>
      <c r="V128" s="2">
        <v>6613.8678599999994</v>
      </c>
      <c r="W128" s="2">
        <v>10.203412399999999</v>
      </c>
      <c r="X128" s="2">
        <v>2.4934384000000001</v>
      </c>
      <c r="Y128" s="2">
        <v>6.9028873600000002</v>
      </c>
      <c r="Z128" s="6">
        <f>Crate_BOMs[[#This Row],[glass weight (lb)]]+Crate_BOMs[[#This Row],[Crate Weight (lb)]]/COUNTIF(Crate_BOMs[crate no.],Crate_BOMs[[#This Row],[crate no.]])</f>
        <v>313.05641204</v>
      </c>
      <c r="AA128" s="6" t="str">
        <f>IFERROR(MID(Crate_BOMs[[#This Row],[no]],FIND("ECN",Crate_BOMs[[#This Row],[no]]),200),MID(Crate_BOMs[[#This Row],[no]],39,200))</f>
        <v>2.05 &amp; 2.09 GLA07</v>
      </c>
      <c r="AB128" s="6" t="str">
        <f>SUBSTITUTE(IF(RIGHT(Crate_BOMs[[#This Row],[PO Sublot-GL]],6)="curved",RIGHT(Crate_BOMs[[#This Row],[PO Sublot-GL]],12),RIGHT(Crate_BOMs[[#This Row],[PO Sublot-GL]],5))," ","")</f>
        <v>GLA07</v>
      </c>
      <c r="AC128" s="6" t="str">
        <f>SUBSTITUTE(LEFT(Crate_BOMs[[#This Row],[PO Sublot-GL]],LEN(Crate_BOMs[[#This Row],[PO Sublot-GL]])-LEN(Crate_BOMs[[#This Row],[Glass Type]]))," ","")</f>
        <v>2.05&amp;2.09</v>
      </c>
      <c r="AD128" s="6" t="str">
        <f>LEFT(Crate_BOMs[[#This Row],[no]],FIND(" ",Crate_BOMs[[#This Row],[no]],5)-1)</f>
        <v>PO 40536</v>
      </c>
      <c r="AE128" s="6" cm="1">
        <f t="array" ref="AE128">COUNTA(_xlfn.UNIQUE(_xlfn._xlws.FILTER(Crate_BOMs[PO],Crate_BOMs[crate no.]=Crate_BOMs[[#This Row],[crate no.]])))</f>
        <v>1</v>
      </c>
      <c r="AF128" s="10" t="str">
        <f>IF(Crate_BOMs[[#This Row],['# POs in Crate]]=1,"",IF(VLOOKUP(Crate_BOMs[[#This Row],[crate no.]],Crates_[[crate no.]:[New Sublot]],3,FALSE)="","",VLOOKUP(Crate_BOMs[[#This Row],[crate no.]],Crates_[[crate no.]:[New Sublot]],3,FALSE)))</f>
        <v/>
      </c>
      <c r="AG128" s="6" t="str">
        <f>IF(Crate_BOMs[[#This Row],['# POs in Crate]]=1,Crate_BOMs[[#This Row],[PO Sublot]],IF(Crate_BOMs[[#This Row],[UPDATED Sublot]]="","",Crate_BOMs[[#This Row],[UPDATED Sublot]]))</f>
        <v>2.05&amp;2.09</v>
      </c>
    </row>
    <row r="129" spans="1:33" x14ac:dyDescent="0.25">
      <c r="A129">
        <v>4</v>
      </c>
      <c r="B129">
        <v>300521119</v>
      </c>
      <c r="C129">
        <v>2394734</v>
      </c>
      <c r="D129">
        <v>3</v>
      </c>
      <c r="E129" t="s">
        <v>97</v>
      </c>
      <c r="F129" t="s">
        <v>65</v>
      </c>
      <c r="G129">
        <v>2651</v>
      </c>
      <c r="H129">
        <v>870</v>
      </c>
      <c r="I129">
        <v>104</v>
      </c>
      <c r="J129">
        <v>34</v>
      </c>
      <c r="K129">
        <v>127</v>
      </c>
      <c r="L129">
        <v>1</v>
      </c>
      <c r="M129" t="s">
        <v>92</v>
      </c>
      <c r="N129" t="s">
        <v>93</v>
      </c>
      <c r="O129" s="2">
        <v>279.98707273999997</v>
      </c>
      <c r="P129" s="15">
        <v>45742</v>
      </c>
      <c r="Q129" s="15">
        <v>45762</v>
      </c>
      <c r="R129" s="15">
        <v>45769</v>
      </c>
      <c r="S129" t="s">
        <v>22</v>
      </c>
      <c r="T129">
        <v>10</v>
      </c>
      <c r="U129" s="2">
        <v>429.90141089999997</v>
      </c>
      <c r="V129" s="2">
        <v>6613.8678599999994</v>
      </c>
      <c r="W129" s="2">
        <v>10.203412399999999</v>
      </c>
      <c r="X129" s="2">
        <v>2.4934384000000001</v>
      </c>
      <c r="Y129" s="2">
        <v>6.9028873600000002</v>
      </c>
      <c r="Z129" s="6">
        <f>Crate_BOMs[[#This Row],[glass weight (lb)]]+Crate_BOMs[[#This Row],[Crate Weight (lb)]]/COUNTIF(Crate_BOMs[crate no.],Crate_BOMs[[#This Row],[crate no.]])</f>
        <v>310.69431637571427</v>
      </c>
      <c r="AA129" s="6" t="str">
        <f>IFERROR(MID(Crate_BOMs[[#This Row],[no]],FIND("ECN",Crate_BOMs[[#This Row],[no]]),200),MID(Crate_BOMs[[#This Row],[no]],39,200))</f>
        <v>2.05 &amp; 2.09 GLZ02</v>
      </c>
      <c r="AB129" s="6" t="str">
        <f>SUBSTITUTE(IF(RIGHT(Crate_BOMs[[#This Row],[PO Sublot-GL]],6)="curved",RIGHT(Crate_BOMs[[#This Row],[PO Sublot-GL]],12),RIGHT(Crate_BOMs[[#This Row],[PO Sublot-GL]],5))," ","")</f>
        <v>GLZ02</v>
      </c>
      <c r="AC129" s="6" t="str">
        <f>SUBSTITUTE(LEFT(Crate_BOMs[[#This Row],[PO Sublot-GL]],LEN(Crate_BOMs[[#This Row],[PO Sublot-GL]])-LEN(Crate_BOMs[[#This Row],[Glass Type]]))," ","")</f>
        <v>2.05&amp;2.09</v>
      </c>
      <c r="AD129" s="6" t="str">
        <f>LEFT(Crate_BOMs[[#This Row],[no]],FIND(" ",Crate_BOMs[[#This Row],[no]],5)-1)</f>
        <v>PO 40536</v>
      </c>
      <c r="AE129" s="6" cm="1">
        <f t="array" ref="AE129">COUNTA(_xlfn.UNIQUE(_xlfn._xlws.FILTER(Crate_BOMs[PO],Crate_BOMs[crate no.]=Crate_BOMs[[#This Row],[crate no.]])))</f>
        <v>1</v>
      </c>
      <c r="AF129" s="10" t="str">
        <f>IF(Crate_BOMs[[#This Row],['# POs in Crate]]=1,"",IF(VLOOKUP(Crate_BOMs[[#This Row],[crate no.]],Crates_[[crate no.]:[New Sublot]],3,FALSE)="","",VLOOKUP(Crate_BOMs[[#This Row],[crate no.]],Crates_[[crate no.]:[New Sublot]],3,FALSE)))</f>
        <v/>
      </c>
      <c r="AG129" s="6" t="str">
        <f>IF(Crate_BOMs[[#This Row],['# POs in Crate]]=1,Crate_BOMs[[#This Row],[PO Sublot]],IF(Crate_BOMs[[#This Row],[UPDATED Sublot]]="","",Crate_BOMs[[#This Row],[UPDATED Sublot]]))</f>
        <v>2.05&amp;2.09</v>
      </c>
    </row>
    <row r="130" spans="1:33" x14ac:dyDescent="0.25">
      <c r="A130">
        <v>4</v>
      </c>
      <c r="B130">
        <v>300521119</v>
      </c>
      <c r="C130">
        <v>2394734</v>
      </c>
      <c r="D130">
        <v>3</v>
      </c>
      <c r="E130" t="s">
        <v>97</v>
      </c>
      <c r="F130" t="s">
        <v>65</v>
      </c>
      <c r="G130">
        <v>2651</v>
      </c>
      <c r="H130">
        <v>870</v>
      </c>
      <c r="I130">
        <v>104</v>
      </c>
      <c r="J130">
        <v>34</v>
      </c>
      <c r="K130">
        <v>127</v>
      </c>
      <c r="L130">
        <v>1</v>
      </c>
      <c r="M130" t="s">
        <v>92</v>
      </c>
      <c r="N130" t="s">
        <v>93</v>
      </c>
      <c r="O130" s="2">
        <v>279.98707273999997</v>
      </c>
      <c r="P130" s="15">
        <v>45742</v>
      </c>
      <c r="Q130" s="15">
        <v>45762</v>
      </c>
      <c r="R130" s="15">
        <v>45769</v>
      </c>
      <c r="S130" t="s">
        <v>22</v>
      </c>
      <c r="T130">
        <v>10</v>
      </c>
      <c r="U130" s="2">
        <v>429.90141089999997</v>
      </c>
      <c r="V130" s="2">
        <v>6613.8678599999994</v>
      </c>
      <c r="W130" s="2">
        <v>10.203412399999999</v>
      </c>
      <c r="X130" s="2">
        <v>2.4934384000000001</v>
      </c>
      <c r="Y130" s="2">
        <v>6.9028873600000002</v>
      </c>
      <c r="Z130" s="6">
        <f>Crate_BOMs[[#This Row],[glass weight (lb)]]+Crate_BOMs[[#This Row],[Crate Weight (lb)]]/COUNTIF(Crate_BOMs[crate no.],Crate_BOMs[[#This Row],[crate no.]])</f>
        <v>310.69431637571427</v>
      </c>
      <c r="AA130" s="6" t="str">
        <f>IFERROR(MID(Crate_BOMs[[#This Row],[no]],FIND("ECN",Crate_BOMs[[#This Row],[no]]),200),MID(Crate_BOMs[[#This Row],[no]],39,200))</f>
        <v>2.05 &amp; 2.09 GLZ02</v>
      </c>
      <c r="AB130" s="6" t="str">
        <f>SUBSTITUTE(IF(RIGHT(Crate_BOMs[[#This Row],[PO Sublot-GL]],6)="curved",RIGHT(Crate_BOMs[[#This Row],[PO Sublot-GL]],12),RIGHT(Crate_BOMs[[#This Row],[PO Sublot-GL]],5))," ","")</f>
        <v>GLZ02</v>
      </c>
      <c r="AC130" s="6" t="str">
        <f>SUBSTITUTE(LEFT(Crate_BOMs[[#This Row],[PO Sublot-GL]],LEN(Crate_BOMs[[#This Row],[PO Sublot-GL]])-LEN(Crate_BOMs[[#This Row],[Glass Type]]))," ","")</f>
        <v>2.05&amp;2.09</v>
      </c>
      <c r="AD130" s="6" t="str">
        <f>LEFT(Crate_BOMs[[#This Row],[no]],FIND(" ",Crate_BOMs[[#This Row],[no]],5)-1)</f>
        <v>PO 40536</v>
      </c>
      <c r="AE130" s="6" cm="1">
        <f t="array" ref="AE130">COUNTA(_xlfn.UNIQUE(_xlfn._xlws.FILTER(Crate_BOMs[PO],Crate_BOMs[crate no.]=Crate_BOMs[[#This Row],[crate no.]])))</f>
        <v>1</v>
      </c>
      <c r="AF130" s="10" t="str">
        <f>IF(Crate_BOMs[[#This Row],['# POs in Crate]]=1,"",IF(VLOOKUP(Crate_BOMs[[#This Row],[crate no.]],Crates_[[crate no.]:[New Sublot]],3,FALSE)="","",VLOOKUP(Crate_BOMs[[#This Row],[crate no.]],Crates_[[crate no.]:[New Sublot]],3,FALSE)))</f>
        <v/>
      </c>
      <c r="AG130" s="6" t="str">
        <f>IF(Crate_BOMs[[#This Row],['# POs in Crate]]=1,Crate_BOMs[[#This Row],[PO Sublot]],IF(Crate_BOMs[[#This Row],[UPDATED Sublot]]="","",Crate_BOMs[[#This Row],[UPDATED Sublot]]))</f>
        <v>2.05&amp;2.09</v>
      </c>
    </row>
    <row r="131" spans="1:33" x14ac:dyDescent="0.25">
      <c r="A131">
        <v>4</v>
      </c>
      <c r="B131">
        <v>300521119</v>
      </c>
      <c r="C131">
        <v>2394734</v>
      </c>
      <c r="D131">
        <v>3</v>
      </c>
      <c r="E131" t="s">
        <v>97</v>
      </c>
      <c r="F131" t="s">
        <v>65</v>
      </c>
      <c r="G131">
        <v>2651</v>
      </c>
      <c r="H131">
        <v>870</v>
      </c>
      <c r="I131">
        <v>104</v>
      </c>
      <c r="J131">
        <v>34</v>
      </c>
      <c r="K131">
        <v>127</v>
      </c>
      <c r="L131">
        <v>1</v>
      </c>
      <c r="M131" t="s">
        <v>92</v>
      </c>
      <c r="N131" t="s">
        <v>93</v>
      </c>
      <c r="O131" s="2">
        <v>279.98707273999997</v>
      </c>
      <c r="P131" s="15">
        <v>45742</v>
      </c>
      <c r="Q131" s="15">
        <v>45762</v>
      </c>
      <c r="R131" s="15">
        <v>45769</v>
      </c>
      <c r="S131" t="s">
        <v>22</v>
      </c>
      <c r="T131">
        <v>10</v>
      </c>
      <c r="U131" s="2">
        <v>429.90141089999997</v>
      </c>
      <c r="V131" s="2">
        <v>6613.8678599999994</v>
      </c>
      <c r="W131" s="2">
        <v>10.203412399999999</v>
      </c>
      <c r="X131" s="2">
        <v>2.4934384000000001</v>
      </c>
      <c r="Y131" s="2">
        <v>6.9028873600000002</v>
      </c>
      <c r="Z131" s="6">
        <f>Crate_BOMs[[#This Row],[glass weight (lb)]]+Crate_BOMs[[#This Row],[Crate Weight (lb)]]/COUNTIF(Crate_BOMs[crate no.],Crate_BOMs[[#This Row],[crate no.]])</f>
        <v>310.69431637571427</v>
      </c>
      <c r="AA131" s="6" t="str">
        <f>IFERROR(MID(Crate_BOMs[[#This Row],[no]],FIND("ECN",Crate_BOMs[[#This Row],[no]]),200),MID(Crate_BOMs[[#This Row],[no]],39,200))</f>
        <v>2.05 &amp; 2.09 GLZ02</v>
      </c>
      <c r="AB131" s="6" t="str">
        <f>SUBSTITUTE(IF(RIGHT(Crate_BOMs[[#This Row],[PO Sublot-GL]],6)="curved",RIGHT(Crate_BOMs[[#This Row],[PO Sublot-GL]],12),RIGHT(Crate_BOMs[[#This Row],[PO Sublot-GL]],5))," ","")</f>
        <v>GLZ02</v>
      </c>
      <c r="AC131" s="6" t="str">
        <f>SUBSTITUTE(LEFT(Crate_BOMs[[#This Row],[PO Sublot-GL]],LEN(Crate_BOMs[[#This Row],[PO Sublot-GL]])-LEN(Crate_BOMs[[#This Row],[Glass Type]]))," ","")</f>
        <v>2.05&amp;2.09</v>
      </c>
      <c r="AD131" s="6" t="str">
        <f>LEFT(Crate_BOMs[[#This Row],[no]],FIND(" ",Crate_BOMs[[#This Row],[no]],5)-1)</f>
        <v>PO 40536</v>
      </c>
      <c r="AE131" s="6" cm="1">
        <f t="array" ref="AE131">COUNTA(_xlfn.UNIQUE(_xlfn._xlws.FILTER(Crate_BOMs[PO],Crate_BOMs[crate no.]=Crate_BOMs[[#This Row],[crate no.]])))</f>
        <v>1</v>
      </c>
      <c r="AF131" s="10" t="str">
        <f>IF(Crate_BOMs[[#This Row],['# POs in Crate]]=1,"",IF(VLOOKUP(Crate_BOMs[[#This Row],[crate no.]],Crates_[[crate no.]:[New Sublot]],3,FALSE)="","",VLOOKUP(Crate_BOMs[[#This Row],[crate no.]],Crates_[[crate no.]:[New Sublot]],3,FALSE)))</f>
        <v/>
      </c>
      <c r="AG131" s="6" t="str">
        <f>IF(Crate_BOMs[[#This Row],['# POs in Crate]]=1,Crate_BOMs[[#This Row],[PO Sublot]],IF(Crate_BOMs[[#This Row],[UPDATED Sublot]]="","",Crate_BOMs[[#This Row],[UPDATED Sublot]]))</f>
        <v>2.05&amp;2.09</v>
      </c>
    </row>
    <row r="132" spans="1:33" x14ac:dyDescent="0.25">
      <c r="A132">
        <v>4</v>
      </c>
      <c r="B132">
        <v>300521119</v>
      </c>
      <c r="C132">
        <v>2394734</v>
      </c>
      <c r="D132">
        <v>5</v>
      </c>
      <c r="E132" t="s">
        <v>98</v>
      </c>
      <c r="F132" t="s">
        <v>65</v>
      </c>
      <c r="G132">
        <v>2645</v>
      </c>
      <c r="H132">
        <v>870</v>
      </c>
      <c r="I132">
        <v>104</v>
      </c>
      <c r="J132">
        <v>34</v>
      </c>
      <c r="K132">
        <v>127</v>
      </c>
      <c r="L132">
        <v>1</v>
      </c>
      <c r="M132" t="s">
        <v>92</v>
      </c>
      <c r="N132" t="s">
        <v>93</v>
      </c>
      <c r="O132" s="2">
        <v>279.98707273999997</v>
      </c>
      <c r="P132" s="15">
        <v>45742</v>
      </c>
      <c r="Q132" s="15">
        <v>45762</v>
      </c>
      <c r="R132" s="15">
        <v>45769</v>
      </c>
      <c r="S132" t="s">
        <v>22</v>
      </c>
      <c r="T132">
        <v>10</v>
      </c>
      <c r="U132" s="2">
        <v>429.90141089999997</v>
      </c>
      <c r="V132" s="2">
        <v>6613.8678599999994</v>
      </c>
      <c r="W132" s="2">
        <v>10.203412399999999</v>
      </c>
      <c r="X132" s="2">
        <v>2.4934384000000001</v>
      </c>
      <c r="Y132" s="2">
        <v>6.9028873600000002</v>
      </c>
      <c r="Z132" s="6">
        <f>Crate_BOMs[[#This Row],[glass weight (lb)]]+Crate_BOMs[[#This Row],[Crate Weight (lb)]]/COUNTIF(Crate_BOMs[crate no.],Crate_BOMs[[#This Row],[crate no.]])</f>
        <v>310.69431637571427</v>
      </c>
      <c r="AA132" s="6" t="str">
        <f>IFERROR(MID(Crate_BOMs[[#This Row],[no]],FIND("ECN",Crate_BOMs[[#This Row],[no]]),200),MID(Crate_BOMs[[#This Row],[no]],39,200))</f>
        <v>2.05 &amp; 2.09 GLZ02</v>
      </c>
      <c r="AB132" s="6" t="str">
        <f>SUBSTITUTE(IF(RIGHT(Crate_BOMs[[#This Row],[PO Sublot-GL]],6)="curved",RIGHT(Crate_BOMs[[#This Row],[PO Sublot-GL]],12),RIGHT(Crate_BOMs[[#This Row],[PO Sublot-GL]],5))," ","")</f>
        <v>GLZ02</v>
      </c>
      <c r="AC132" s="6" t="str">
        <f>SUBSTITUTE(LEFT(Crate_BOMs[[#This Row],[PO Sublot-GL]],LEN(Crate_BOMs[[#This Row],[PO Sublot-GL]])-LEN(Crate_BOMs[[#This Row],[Glass Type]]))," ","")</f>
        <v>2.05&amp;2.09</v>
      </c>
      <c r="AD132" s="6" t="str">
        <f>LEFT(Crate_BOMs[[#This Row],[no]],FIND(" ",Crate_BOMs[[#This Row],[no]],5)-1)</f>
        <v>PO 40536</v>
      </c>
      <c r="AE132" s="6" cm="1">
        <f t="array" ref="AE132">COUNTA(_xlfn.UNIQUE(_xlfn._xlws.FILTER(Crate_BOMs[PO],Crate_BOMs[crate no.]=Crate_BOMs[[#This Row],[crate no.]])))</f>
        <v>1</v>
      </c>
      <c r="AF132" s="10" t="str">
        <f>IF(Crate_BOMs[[#This Row],['# POs in Crate]]=1,"",IF(VLOOKUP(Crate_BOMs[[#This Row],[crate no.]],Crates_[[crate no.]:[New Sublot]],3,FALSE)="","",VLOOKUP(Crate_BOMs[[#This Row],[crate no.]],Crates_[[crate no.]:[New Sublot]],3,FALSE)))</f>
        <v/>
      </c>
      <c r="AG132" s="6" t="str">
        <f>IF(Crate_BOMs[[#This Row],['# POs in Crate]]=1,Crate_BOMs[[#This Row],[PO Sublot]],IF(Crate_BOMs[[#This Row],[UPDATED Sublot]]="","",Crate_BOMs[[#This Row],[UPDATED Sublot]]))</f>
        <v>2.05&amp;2.09</v>
      </c>
    </row>
    <row r="133" spans="1:33" x14ac:dyDescent="0.25">
      <c r="A133">
        <v>4</v>
      </c>
      <c r="B133">
        <v>300521119</v>
      </c>
      <c r="C133">
        <v>2394734</v>
      </c>
      <c r="D133">
        <v>3</v>
      </c>
      <c r="E133" t="s">
        <v>97</v>
      </c>
      <c r="F133" t="s">
        <v>65</v>
      </c>
      <c r="G133">
        <v>2651</v>
      </c>
      <c r="H133">
        <v>870</v>
      </c>
      <c r="I133">
        <v>104</v>
      </c>
      <c r="J133">
        <v>34</v>
      </c>
      <c r="K133">
        <v>127</v>
      </c>
      <c r="L133">
        <v>1</v>
      </c>
      <c r="M133" t="s">
        <v>92</v>
      </c>
      <c r="N133" t="s">
        <v>93</v>
      </c>
      <c r="O133" s="2">
        <v>279.98707273999997</v>
      </c>
      <c r="P133" s="15">
        <v>45742</v>
      </c>
      <c r="Q133" s="15">
        <v>45762</v>
      </c>
      <c r="R133" s="15">
        <v>45769</v>
      </c>
      <c r="S133" t="s">
        <v>22</v>
      </c>
      <c r="T133">
        <v>10</v>
      </c>
      <c r="U133" s="2">
        <v>429.90141089999997</v>
      </c>
      <c r="V133" s="2">
        <v>6613.8678599999994</v>
      </c>
      <c r="W133" s="2">
        <v>10.203412399999999</v>
      </c>
      <c r="X133" s="2">
        <v>2.4934384000000001</v>
      </c>
      <c r="Y133" s="2">
        <v>6.9028873600000002</v>
      </c>
      <c r="Z133" s="6">
        <f>Crate_BOMs[[#This Row],[glass weight (lb)]]+Crate_BOMs[[#This Row],[Crate Weight (lb)]]/COUNTIF(Crate_BOMs[crate no.],Crate_BOMs[[#This Row],[crate no.]])</f>
        <v>310.69431637571427</v>
      </c>
      <c r="AA133" s="6" t="str">
        <f>IFERROR(MID(Crate_BOMs[[#This Row],[no]],FIND("ECN",Crate_BOMs[[#This Row],[no]]),200),MID(Crate_BOMs[[#This Row],[no]],39,200))</f>
        <v>2.05 &amp; 2.09 GLZ02</v>
      </c>
      <c r="AB133" s="6" t="str">
        <f>SUBSTITUTE(IF(RIGHT(Crate_BOMs[[#This Row],[PO Sublot-GL]],6)="curved",RIGHT(Crate_BOMs[[#This Row],[PO Sublot-GL]],12),RIGHT(Crate_BOMs[[#This Row],[PO Sublot-GL]],5))," ","")</f>
        <v>GLZ02</v>
      </c>
      <c r="AC133" s="6" t="str">
        <f>SUBSTITUTE(LEFT(Crate_BOMs[[#This Row],[PO Sublot-GL]],LEN(Crate_BOMs[[#This Row],[PO Sublot-GL]])-LEN(Crate_BOMs[[#This Row],[Glass Type]]))," ","")</f>
        <v>2.05&amp;2.09</v>
      </c>
      <c r="AD133" s="6" t="str">
        <f>LEFT(Crate_BOMs[[#This Row],[no]],FIND(" ",Crate_BOMs[[#This Row],[no]],5)-1)</f>
        <v>PO 40536</v>
      </c>
      <c r="AE133" s="6" cm="1">
        <f t="array" ref="AE133">COUNTA(_xlfn.UNIQUE(_xlfn._xlws.FILTER(Crate_BOMs[PO],Crate_BOMs[crate no.]=Crate_BOMs[[#This Row],[crate no.]])))</f>
        <v>1</v>
      </c>
      <c r="AF133" s="10" t="str">
        <f>IF(Crate_BOMs[[#This Row],['# POs in Crate]]=1,"",IF(VLOOKUP(Crate_BOMs[[#This Row],[crate no.]],Crates_[[crate no.]:[New Sublot]],3,FALSE)="","",VLOOKUP(Crate_BOMs[[#This Row],[crate no.]],Crates_[[crate no.]:[New Sublot]],3,FALSE)))</f>
        <v/>
      </c>
      <c r="AG133" s="6" t="str">
        <f>IF(Crate_BOMs[[#This Row],['# POs in Crate]]=1,Crate_BOMs[[#This Row],[PO Sublot]],IF(Crate_BOMs[[#This Row],[UPDATED Sublot]]="","",Crate_BOMs[[#This Row],[UPDATED Sublot]]))</f>
        <v>2.05&amp;2.09</v>
      </c>
    </row>
    <row r="134" spans="1:33" x14ac:dyDescent="0.25">
      <c r="A134">
        <v>4</v>
      </c>
      <c r="B134">
        <v>300521119</v>
      </c>
      <c r="C134">
        <v>2394734</v>
      </c>
      <c r="D134">
        <v>3</v>
      </c>
      <c r="E134" t="s">
        <v>97</v>
      </c>
      <c r="F134" t="s">
        <v>65</v>
      </c>
      <c r="G134">
        <v>2651</v>
      </c>
      <c r="H134">
        <v>870</v>
      </c>
      <c r="I134">
        <v>104</v>
      </c>
      <c r="J134">
        <v>34</v>
      </c>
      <c r="K134">
        <v>127</v>
      </c>
      <c r="L134">
        <v>1</v>
      </c>
      <c r="M134" t="s">
        <v>92</v>
      </c>
      <c r="N134" t="s">
        <v>93</v>
      </c>
      <c r="O134" s="2">
        <v>279.98707273999997</v>
      </c>
      <c r="P134" s="15">
        <v>45742</v>
      </c>
      <c r="Q134" s="15">
        <v>45762</v>
      </c>
      <c r="R134" s="15">
        <v>45769</v>
      </c>
      <c r="S134" t="s">
        <v>22</v>
      </c>
      <c r="T134">
        <v>10</v>
      </c>
      <c r="U134" s="2">
        <v>429.90141089999997</v>
      </c>
      <c r="V134" s="2">
        <v>6613.8678599999994</v>
      </c>
      <c r="W134" s="2">
        <v>10.203412399999999</v>
      </c>
      <c r="X134" s="2">
        <v>2.4934384000000001</v>
      </c>
      <c r="Y134" s="2">
        <v>6.9028873600000002</v>
      </c>
      <c r="Z134" s="6">
        <f>Crate_BOMs[[#This Row],[glass weight (lb)]]+Crate_BOMs[[#This Row],[Crate Weight (lb)]]/COUNTIF(Crate_BOMs[crate no.],Crate_BOMs[[#This Row],[crate no.]])</f>
        <v>310.69431637571427</v>
      </c>
      <c r="AA134" s="6" t="str">
        <f>IFERROR(MID(Crate_BOMs[[#This Row],[no]],FIND("ECN",Crate_BOMs[[#This Row],[no]]),200),MID(Crate_BOMs[[#This Row],[no]],39,200))</f>
        <v>2.05 &amp; 2.09 GLZ02</v>
      </c>
      <c r="AB134" s="6" t="str">
        <f>SUBSTITUTE(IF(RIGHT(Crate_BOMs[[#This Row],[PO Sublot-GL]],6)="curved",RIGHT(Crate_BOMs[[#This Row],[PO Sublot-GL]],12),RIGHT(Crate_BOMs[[#This Row],[PO Sublot-GL]],5))," ","")</f>
        <v>GLZ02</v>
      </c>
      <c r="AC134" s="6" t="str">
        <f>SUBSTITUTE(LEFT(Crate_BOMs[[#This Row],[PO Sublot-GL]],LEN(Crate_BOMs[[#This Row],[PO Sublot-GL]])-LEN(Crate_BOMs[[#This Row],[Glass Type]]))," ","")</f>
        <v>2.05&amp;2.09</v>
      </c>
      <c r="AD134" s="6" t="str">
        <f>LEFT(Crate_BOMs[[#This Row],[no]],FIND(" ",Crate_BOMs[[#This Row],[no]],5)-1)</f>
        <v>PO 40536</v>
      </c>
      <c r="AE134" s="6" cm="1">
        <f t="array" ref="AE134">COUNTA(_xlfn.UNIQUE(_xlfn._xlws.FILTER(Crate_BOMs[PO],Crate_BOMs[crate no.]=Crate_BOMs[[#This Row],[crate no.]])))</f>
        <v>1</v>
      </c>
      <c r="AF134" s="10" t="str">
        <f>IF(Crate_BOMs[[#This Row],['# POs in Crate]]=1,"",IF(VLOOKUP(Crate_BOMs[[#This Row],[crate no.]],Crates_[[crate no.]:[New Sublot]],3,FALSE)="","",VLOOKUP(Crate_BOMs[[#This Row],[crate no.]],Crates_[[crate no.]:[New Sublot]],3,FALSE)))</f>
        <v/>
      </c>
      <c r="AG134" s="6" t="str">
        <f>IF(Crate_BOMs[[#This Row],['# POs in Crate]]=1,Crate_BOMs[[#This Row],[PO Sublot]],IF(Crate_BOMs[[#This Row],[UPDATED Sublot]]="","",Crate_BOMs[[#This Row],[UPDATED Sublot]]))</f>
        <v>2.05&amp;2.09</v>
      </c>
    </row>
    <row r="135" spans="1:33" x14ac:dyDescent="0.25">
      <c r="A135">
        <v>4</v>
      </c>
      <c r="B135">
        <v>300521119</v>
      </c>
      <c r="C135">
        <v>2394734</v>
      </c>
      <c r="D135">
        <v>3</v>
      </c>
      <c r="E135" t="s">
        <v>97</v>
      </c>
      <c r="F135" t="s">
        <v>65</v>
      </c>
      <c r="G135">
        <v>2651</v>
      </c>
      <c r="H135">
        <v>870</v>
      </c>
      <c r="I135">
        <v>104</v>
      </c>
      <c r="J135">
        <v>34</v>
      </c>
      <c r="K135">
        <v>127</v>
      </c>
      <c r="L135">
        <v>1</v>
      </c>
      <c r="M135" t="s">
        <v>92</v>
      </c>
      <c r="N135" t="s">
        <v>93</v>
      </c>
      <c r="O135" s="2">
        <v>279.98707273999997</v>
      </c>
      <c r="P135" s="15">
        <v>45742</v>
      </c>
      <c r="Q135" s="15">
        <v>45762</v>
      </c>
      <c r="R135" s="15">
        <v>45769</v>
      </c>
      <c r="S135" t="s">
        <v>22</v>
      </c>
      <c r="T135">
        <v>10</v>
      </c>
      <c r="U135" s="2">
        <v>429.90141089999997</v>
      </c>
      <c r="V135" s="2">
        <v>6613.8678599999994</v>
      </c>
      <c r="W135" s="2">
        <v>10.203412399999999</v>
      </c>
      <c r="X135" s="2">
        <v>2.4934384000000001</v>
      </c>
      <c r="Y135" s="2">
        <v>6.9028873600000002</v>
      </c>
      <c r="Z135" s="6">
        <f>Crate_BOMs[[#This Row],[glass weight (lb)]]+Crate_BOMs[[#This Row],[Crate Weight (lb)]]/COUNTIF(Crate_BOMs[crate no.],Crate_BOMs[[#This Row],[crate no.]])</f>
        <v>310.69431637571427</v>
      </c>
      <c r="AA135" s="6" t="str">
        <f>IFERROR(MID(Crate_BOMs[[#This Row],[no]],FIND("ECN",Crate_BOMs[[#This Row],[no]]),200),MID(Crate_BOMs[[#This Row],[no]],39,200))</f>
        <v>2.05 &amp; 2.09 GLZ02</v>
      </c>
      <c r="AB135" s="6" t="str">
        <f>SUBSTITUTE(IF(RIGHT(Crate_BOMs[[#This Row],[PO Sublot-GL]],6)="curved",RIGHT(Crate_BOMs[[#This Row],[PO Sublot-GL]],12),RIGHT(Crate_BOMs[[#This Row],[PO Sublot-GL]],5))," ","")</f>
        <v>GLZ02</v>
      </c>
      <c r="AC135" s="6" t="str">
        <f>SUBSTITUTE(LEFT(Crate_BOMs[[#This Row],[PO Sublot-GL]],LEN(Crate_BOMs[[#This Row],[PO Sublot-GL]])-LEN(Crate_BOMs[[#This Row],[Glass Type]]))," ","")</f>
        <v>2.05&amp;2.09</v>
      </c>
      <c r="AD135" s="6" t="str">
        <f>LEFT(Crate_BOMs[[#This Row],[no]],FIND(" ",Crate_BOMs[[#This Row],[no]],5)-1)</f>
        <v>PO 40536</v>
      </c>
      <c r="AE135" s="6" cm="1">
        <f t="array" ref="AE135">COUNTA(_xlfn.UNIQUE(_xlfn._xlws.FILTER(Crate_BOMs[PO],Crate_BOMs[crate no.]=Crate_BOMs[[#This Row],[crate no.]])))</f>
        <v>1</v>
      </c>
      <c r="AF135" s="10" t="str">
        <f>IF(Crate_BOMs[[#This Row],['# POs in Crate]]=1,"",IF(VLOOKUP(Crate_BOMs[[#This Row],[crate no.]],Crates_[[crate no.]:[New Sublot]],3,FALSE)="","",VLOOKUP(Crate_BOMs[[#This Row],[crate no.]],Crates_[[crate no.]:[New Sublot]],3,FALSE)))</f>
        <v/>
      </c>
      <c r="AG135" s="6" t="str">
        <f>IF(Crate_BOMs[[#This Row],['# POs in Crate]]=1,Crate_BOMs[[#This Row],[PO Sublot]],IF(Crate_BOMs[[#This Row],[UPDATED Sublot]]="","",Crate_BOMs[[#This Row],[UPDATED Sublot]]))</f>
        <v>2.05&amp;2.09</v>
      </c>
    </row>
    <row r="136" spans="1:33" x14ac:dyDescent="0.25">
      <c r="A136">
        <v>4</v>
      </c>
      <c r="B136">
        <v>300521119</v>
      </c>
      <c r="C136">
        <v>2394734</v>
      </c>
      <c r="D136">
        <v>3</v>
      </c>
      <c r="E136" t="s">
        <v>97</v>
      </c>
      <c r="F136" t="s">
        <v>65</v>
      </c>
      <c r="G136">
        <v>2651</v>
      </c>
      <c r="H136">
        <v>870</v>
      </c>
      <c r="I136">
        <v>104</v>
      </c>
      <c r="J136">
        <v>34</v>
      </c>
      <c r="K136">
        <v>127</v>
      </c>
      <c r="L136">
        <v>1</v>
      </c>
      <c r="M136" t="s">
        <v>92</v>
      </c>
      <c r="N136" t="s">
        <v>93</v>
      </c>
      <c r="O136" s="2">
        <v>279.98707273999997</v>
      </c>
      <c r="P136" s="15">
        <v>45742</v>
      </c>
      <c r="Q136" s="15">
        <v>45762</v>
      </c>
      <c r="R136" s="15">
        <v>45769</v>
      </c>
      <c r="S136" t="s">
        <v>22</v>
      </c>
      <c r="T136">
        <v>10</v>
      </c>
      <c r="U136" s="2">
        <v>429.90141089999997</v>
      </c>
      <c r="V136" s="2">
        <v>6613.8678599999994</v>
      </c>
      <c r="W136" s="2">
        <v>10.203412399999999</v>
      </c>
      <c r="X136" s="2">
        <v>2.4934384000000001</v>
      </c>
      <c r="Y136" s="2">
        <v>6.9028873600000002</v>
      </c>
      <c r="Z136" s="6">
        <f>Crate_BOMs[[#This Row],[glass weight (lb)]]+Crate_BOMs[[#This Row],[Crate Weight (lb)]]/COUNTIF(Crate_BOMs[crate no.],Crate_BOMs[[#This Row],[crate no.]])</f>
        <v>310.69431637571427</v>
      </c>
      <c r="AA136" s="6" t="str">
        <f>IFERROR(MID(Crate_BOMs[[#This Row],[no]],FIND("ECN",Crate_BOMs[[#This Row],[no]]),200),MID(Crate_BOMs[[#This Row],[no]],39,200))</f>
        <v>2.05 &amp; 2.09 GLZ02</v>
      </c>
      <c r="AB136" s="6" t="str">
        <f>SUBSTITUTE(IF(RIGHT(Crate_BOMs[[#This Row],[PO Sublot-GL]],6)="curved",RIGHT(Crate_BOMs[[#This Row],[PO Sublot-GL]],12),RIGHT(Crate_BOMs[[#This Row],[PO Sublot-GL]],5))," ","")</f>
        <v>GLZ02</v>
      </c>
      <c r="AC136" s="6" t="str">
        <f>SUBSTITUTE(LEFT(Crate_BOMs[[#This Row],[PO Sublot-GL]],LEN(Crate_BOMs[[#This Row],[PO Sublot-GL]])-LEN(Crate_BOMs[[#This Row],[Glass Type]]))," ","")</f>
        <v>2.05&amp;2.09</v>
      </c>
      <c r="AD136" s="6" t="str">
        <f>LEFT(Crate_BOMs[[#This Row],[no]],FIND(" ",Crate_BOMs[[#This Row],[no]],5)-1)</f>
        <v>PO 40536</v>
      </c>
      <c r="AE136" s="6" cm="1">
        <f t="array" ref="AE136">COUNTA(_xlfn.UNIQUE(_xlfn._xlws.FILTER(Crate_BOMs[PO],Crate_BOMs[crate no.]=Crate_BOMs[[#This Row],[crate no.]])))</f>
        <v>1</v>
      </c>
      <c r="AF136" s="10" t="str">
        <f>IF(Crate_BOMs[[#This Row],['# POs in Crate]]=1,"",IF(VLOOKUP(Crate_BOMs[[#This Row],[crate no.]],Crates_[[crate no.]:[New Sublot]],3,FALSE)="","",VLOOKUP(Crate_BOMs[[#This Row],[crate no.]],Crates_[[crate no.]:[New Sublot]],3,FALSE)))</f>
        <v/>
      </c>
      <c r="AG136" s="6" t="str">
        <f>IF(Crate_BOMs[[#This Row],['# POs in Crate]]=1,Crate_BOMs[[#This Row],[PO Sublot]],IF(Crate_BOMs[[#This Row],[UPDATED Sublot]]="","",Crate_BOMs[[#This Row],[UPDATED Sublot]]))</f>
        <v>2.05&amp;2.09</v>
      </c>
    </row>
    <row r="137" spans="1:33" x14ac:dyDescent="0.25">
      <c r="A137">
        <v>4</v>
      </c>
      <c r="B137">
        <v>300521119</v>
      </c>
      <c r="C137">
        <v>2394734</v>
      </c>
      <c r="D137">
        <v>3</v>
      </c>
      <c r="E137" t="s">
        <v>97</v>
      </c>
      <c r="F137" t="s">
        <v>65</v>
      </c>
      <c r="G137">
        <v>2651</v>
      </c>
      <c r="H137">
        <v>870</v>
      </c>
      <c r="I137">
        <v>104</v>
      </c>
      <c r="J137">
        <v>34</v>
      </c>
      <c r="K137">
        <v>127</v>
      </c>
      <c r="L137">
        <v>1</v>
      </c>
      <c r="M137" t="s">
        <v>92</v>
      </c>
      <c r="N137" t="s">
        <v>93</v>
      </c>
      <c r="O137" s="2">
        <v>279.98707273999997</v>
      </c>
      <c r="P137" s="15">
        <v>45742</v>
      </c>
      <c r="Q137" s="15">
        <v>45762</v>
      </c>
      <c r="R137" s="15">
        <v>45769</v>
      </c>
      <c r="S137" t="s">
        <v>22</v>
      </c>
      <c r="T137">
        <v>10</v>
      </c>
      <c r="U137" s="2">
        <v>429.90141089999997</v>
      </c>
      <c r="V137" s="2">
        <v>6613.8678599999994</v>
      </c>
      <c r="W137" s="2">
        <v>10.203412399999999</v>
      </c>
      <c r="X137" s="2">
        <v>2.4934384000000001</v>
      </c>
      <c r="Y137" s="2">
        <v>6.9028873600000002</v>
      </c>
      <c r="Z137" s="6">
        <f>Crate_BOMs[[#This Row],[glass weight (lb)]]+Crate_BOMs[[#This Row],[Crate Weight (lb)]]/COUNTIF(Crate_BOMs[crate no.],Crate_BOMs[[#This Row],[crate no.]])</f>
        <v>310.69431637571427</v>
      </c>
      <c r="AA137" s="6" t="str">
        <f>IFERROR(MID(Crate_BOMs[[#This Row],[no]],FIND("ECN",Crate_BOMs[[#This Row],[no]]),200),MID(Crate_BOMs[[#This Row],[no]],39,200))</f>
        <v>2.05 &amp; 2.09 GLZ02</v>
      </c>
      <c r="AB137" s="6" t="str">
        <f>SUBSTITUTE(IF(RIGHT(Crate_BOMs[[#This Row],[PO Sublot-GL]],6)="curved",RIGHT(Crate_BOMs[[#This Row],[PO Sublot-GL]],12),RIGHT(Crate_BOMs[[#This Row],[PO Sublot-GL]],5))," ","")</f>
        <v>GLZ02</v>
      </c>
      <c r="AC137" s="6" t="str">
        <f>SUBSTITUTE(LEFT(Crate_BOMs[[#This Row],[PO Sublot-GL]],LEN(Crate_BOMs[[#This Row],[PO Sublot-GL]])-LEN(Crate_BOMs[[#This Row],[Glass Type]]))," ","")</f>
        <v>2.05&amp;2.09</v>
      </c>
      <c r="AD137" s="6" t="str">
        <f>LEFT(Crate_BOMs[[#This Row],[no]],FIND(" ",Crate_BOMs[[#This Row],[no]],5)-1)</f>
        <v>PO 40536</v>
      </c>
      <c r="AE137" s="6" cm="1">
        <f t="array" ref="AE137">COUNTA(_xlfn.UNIQUE(_xlfn._xlws.FILTER(Crate_BOMs[PO],Crate_BOMs[crate no.]=Crate_BOMs[[#This Row],[crate no.]])))</f>
        <v>1</v>
      </c>
      <c r="AF137" s="10" t="str">
        <f>IF(Crate_BOMs[[#This Row],['# POs in Crate]]=1,"",IF(VLOOKUP(Crate_BOMs[[#This Row],[crate no.]],Crates_[[crate no.]:[New Sublot]],3,FALSE)="","",VLOOKUP(Crate_BOMs[[#This Row],[crate no.]],Crates_[[crate no.]:[New Sublot]],3,FALSE)))</f>
        <v/>
      </c>
      <c r="AG137" s="6" t="str">
        <f>IF(Crate_BOMs[[#This Row],['# POs in Crate]]=1,Crate_BOMs[[#This Row],[PO Sublot]],IF(Crate_BOMs[[#This Row],[UPDATED Sublot]]="","",Crate_BOMs[[#This Row],[UPDATED Sublot]]))</f>
        <v>2.05&amp;2.09</v>
      </c>
    </row>
    <row r="138" spans="1:33" x14ac:dyDescent="0.25">
      <c r="A138">
        <v>4</v>
      </c>
      <c r="B138">
        <v>300521119</v>
      </c>
      <c r="C138">
        <v>2394734</v>
      </c>
      <c r="D138">
        <v>3</v>
      </c>
      <c r="E138" t="s">
        <v>97</v>
      </c>
      <c r="F138" t="s">
        <v>65</v>
      </c>
      <c r="G138">
        <v>2651</v>
      </c>
      <c r="H138">
        <v>870</v>
      </c>
      <c r="I138">
        <v>104</v>
      </c>
      <c r="J138">
        <v>34</v>
      </c>
      <c r="K138">
        <v>127</v>
      </c>
      <c r="L138">
        <v>1</v>
      </c>
      <c r="M138" t="s">
        <v>92</v>
      </c>
      <c r="N138" t="s">
        <v>93</v>
      </c>
      <c r="O138" s="2">
        <v>279.98707273999997</v>
      </c>
      <c r="P138" s="15">
        <v>45742</v>
      </c>
      <c r="Q138" s="15">
        <v>45762</v>
      </c>
      <c r="R138" s="15">
        <v>45769</v>
      </c>
      <c r="S138" t="s">
        <v>22</v>
      </c>
      <c r="T138">
        <v>10</v>
      </c>
      <c r="U138" s="2">
        <v>429.90141089999997</v>
      </c>
      <c r="V138" s="2">
        <v>6613.8678599999994</v>
      </c>
      <c r="W138" s="2">
        <v>10.203412399999999</v>
      </c>
      <c r="X138" s="2">
        <v>2.4934384000000001</v>
      </c>
      <c r="Y138" s="2">
        <v>6.9028873600000002</v>
      </c>
      <c r="Z138" s="6">
        <f>Crate_BOMs[[#This Row],[glass weight (lb)]]+Crate_BOMs[[#This Row],[Crate Weight (lb)]]/COUNTIF(Crate_BOMs[crate no.],Crate_BOMs[[#This Row],[crate no.]])</f>
        <v>310.69431637571427</v>
      </c>
      <c r="AA138" s="6" t="str">
        <f>IFERROR(MID(Crate_BOMs[[#This Row],[no]],FIND("ECN",Crate_BOMs[[#This Row],[no]]),200),MID(Crate_BOMs[[#This Row],[no]],39,200))</f>
        <v>2.05 &amp; 2.09 GLZ02</v>
      </c>
      <c r="AB138" s="6" t="str">
        <f>SUBSTITUTE(IF(RIGHT(Crate_BOMs[[#This Row],[PO Sublot-GL]],6)="curved",RIGHT(Crate_BOMs[[#This Row],[PO Sublot-GL]],12),RIGHT(Crate_BOMs[[#This Row],[PO Sublot-GL]],5))," ","")</f>
        <v>GLZ02</v>
      </c>
      <c r="AC138" s="6" t="str">
        <f>SUBSTITUTE(LEFT(Crate_BOMs[[#This Row],[PO Sublot-GL]],LEN(Crate_BOMs[[#This Row],[PO Sublot-GL]])-LEN(Crate_BOMs[[#This Row],[Glass Type]]))," ","")</f>
        <v>2.05&amp;2.09</v>
      </c>
      <c r="AD138" s="6" t="str">
        <f>LEFT(Crate_BOMs[[#This Row],[no]],FIND(" ",Crate_BOMs[[#This Row],[no]],5)-1)</f>
        <v>PO 40536</v>
      </c>
      <c r="AE138" s="6" cm="1">
        <f t="array" ref="AE138">COUNTA(_xlfn.UNIQUE(_xlfn._xlws.FILTER(Crate_BOMs[PO],Crate_BOMs[crate no.]=Crate_BOMs[[#This Row],[crate no.]])))</f>
        <v>1</v>
      </c>
      <c r="AF138" s="10" t="str">
        <f>IF(Crate_BOMs[[#This Row],['# POs in Crate]]=1,"",IF(VLOOKUP(Crate_BOMs[[#This Row],[crate no.]],Crates_[[crate no.]:[New Sublot]],3,FALSE)="","",VLOOKUP(Crate_BOMs[[#This Row],[crate no.]],Crates_[[crate no.]:[New Sublot]],3,FALSE)))</f>
        <v/>
      </c>
      <c r="AG138" s="6" t="str">
        <f>IF(Crate_BOMs[[#This Row],['# POs in Crate]]=1,Crate_BOMs[[#This Row],[PO Sublot]],IF(Crate_BOMs[[#This Row],[UPDATED Sublot]]="","",Crate_BOMs[[#This Row],[UPDATED Sublot]]))</f>
        <v>2.05&amp;2.09</v>
      </c>
    </row>
    <row r="139" spans="1:33" x14ac:dyDescent="0.25">
      <c r="A139">
        <v>4</v>
      </c>
      <c r="B139">
        <v>300521119</v>
      </c>
      <c r="C139">
        <v>2394734</v>
      </c>
      <c r="D139">
        <v>3</v>
      </c>
      <c r="E139" t="s">
        <v>97</v>
      </c>
      <c r="F139" t="s">
        <v>65</v>
      </c>
      <c r="G139">
        <v>2651</v>
      </c>
      <c r="H139">
        <v>870</v>
      </c>
      <c r="I139">
        <v>104</v>
      </c>
      <c r="J139">
        <v>34</v>
      </c>
      <c r="K139">
        <v>127</v>
      </c>
      <c r="L139">
        <v>1</v>
      </c>
      <c r="M139" t="s">
        <v>92</v>
      </c>
      <c r="N139" t="s">
        <v>93</v>
      </c>
      <c r="O139" s="2">
        <v>279.98707273999997</v>
      </c>
      <c r="P139" s="15">
        <v>45742</v>
      </c>
      <c r="Q139" s="15">
        <v>45762</v>
      </c>
      <c r="R139" s="15">
        <v>45769</v>
      </c>
      <c r="S139" t="s">
        <v>22</v>
      </c>
      <c r="T139">
        <v>10</v>
      </c>
      <c r="U139" s="2">
        <v>429.90141089999997</v>
      </c>
      <c r="V139" s="2">
        <v>6613.8678599999994</v>
      </c>
      <c r="W139" s="2">
        <v>10.203412399999999</v>
      </c>
      <c r="X139" s="2">
        <v>2.4934384000000001</v>
      </c>
      <c r="Y139" s="2">
        <v>6.9028873600000002</v>
      </c>
      <c r="Z139" s="6">
        <f>Crate_BOMs[[#This Row],[glass weight (lb)]]+Crate_BOMs[[#This Row],[Crate Weight (lb)]]/COUNTIF(Crate_BOMs[crate no.],Crate_BOMs[[#This Row],[crate no.]])</f>
        <v>310.69431637571427</v>
      </c>
      <c r="AA139" s="6" t="str">
        <f>IFERROR(MID(Crate_BOMs[[#This Row],[no]],FIND("ECN",Crate_BOMs[[#This Row],[no]]),200),MID(Crate_BOMs[[#This Row],[no]],39,200))</f>
        <v>2.05 &amp; 2.09 GLZ02</v>
      </c>
      <c r="AB139" s="6" t="str">
        <f>SUBSTITUTE(IF(RIGHT(Crate_BOMs[[#This Row],[PO Sublot-GL]],6)="curved",RIGHT(Crate_BOMs[[#This Row],[PO Sublot-GL]],12),RIGHT(Crate_BOMs[[#This Row],[PO Sublot-GL]],5))," ","")</f>
        <v>GLZ02</v>
      </c>
      <c r="AC139" s="6" t="str">
        <f>SUBSTITUTE(LEFT(Crate_BOMs[[#This Row],[PO Sublot-GL]],LEN(Crate_BOMs[[#This Row],[PO Sublot-GL]])-LEN(Crate_BOMs[[#This Row],[Glass Type]]))," ","")</f>
        <v>2.05&amp;2.09</v>
      </c>
      <c r="AD139" s="6" t="str">
        <f>LEFT(Crate_BOMs[[#This Row],[no]],FIND(" ",Crate_BOMs[[#This Row],[no]],5)-1)</f>
        <v>PO 40536</v>
      </c>
      <c r="AE139" s="6" cm="1">
        <f t="array" ref="AE139">COUNTA(_xlfn.UNIQUE(_xlfn._xlws.FILTER(Crate_BOMs[PO],Crate_BOMs[crate no.]=Crate_BOMs[[#This Row],[crate no.]])))</f>
        <v>1</v>
      </c>
      <c r="AF139" s="10" t="str">
        <f>IF(Crate_BOMs[[#This Row],['# POs in Crate]]=1,"",IF(VLOOKUP(Crate_BOMs[[#This Row],[crate no.]],Crates_[[crate no.]:[New Sublot]],3,FALSE)="","",VLOOKUP(Crate_BOMs[[#This Row],[crate no.]],Crates_[[crate no.]:[New Sublot]],3,FALSE)))</f>
        <v/>
      </c>
      <c r="AG139" s="6" t="str">
        <f>IF(Crate_BOMs[[#This Row],['# POs in Crate]]=1,Crate_BOMs[[#This Row],[PO Sublot]],IF(Crate_BOMs[[#This Row],[UPDATED Sublot]]="","",Crate_BOMs[[#This Row],[UPDATED Sublot]]))</f>
        <v>2.05&amp;2.09</v>
      </c>
    </row>
    <row r="140" spans="1:33" x14ac:dyDescent="0.25">
      <c r="A140">
        <v>4</v>
      </c>
      <c r="B140">
        <v>300521119</v>
      </c>
      <c r="C140">
        <v>2394734</v>
      </c>
      <c r="D140">
        <v>3</v>
      </c>
      <c r="E140" t="s">
        <v>97</v>
      </c>
      <c r="F140" t="s">
        <v>65</v>
      </c>
      <c r="G140">
        <v>2651</v>
      </c>
      <c r="H140">
        <v>870</v>
      </c>
      <c r="I140">
        <v>104</v>
      </c>
      <c r="J140">
        <v>34</v>
      </c>
      <c r="K140">
        <v>127</v>
      </c>
      <c r="L140">
        <v>1</v>
      </c>
      <c r="M140" t="s">
        <v>92</v>
      </c>
      <c r="N140" t="s">
        <v>93</v>
      </c>
      <c r="O140" s="2">
        <v>279.98707273999997</v>
      </c>
      <c r="P140" s="15">
        <v>45742</v>
      </c>
      <c r="Q140" s="15">
        <v>45762</v>
      </c>
      <c r="R140" s="15">
        <v>45769</v>
      </c>
      <c r="S140" t="s">
        <v>22</v>
      </c>
      <c r="T140">
        <v>10</v>
      </c>
      <c r="U140" s="2">
        <v>429.90141089999997</v>
      </c>
      <c r="V140" s="2">
        <v>6613.8678599999994</v>
      </c>
      <c r="W140" s="2">
        <v>10.203412399999999</v>
      </c>
      <c r="X140" s="2">
        <v>2.4934384000000001</v>
      </c>
      <c r="Y140" s="2">
        <v>6.9028873600000002</v>
      </c>
      <c r="Z140" s="6">
        <f>Crate_BOMs[[#This Row],[glass weight (lb)]]+Crate_BOMs[[#This Row],[Crate Weight (lb)]]/COUNTIF(Crate_BOMs[crate no.],Crate_BOMs[[#This Row],[crate no.]])</f>
        <v>310.69431637571427</v>
      </c>
      <c r="AA140" s="6" t="str">
        <f>IFERROR(MID(Crate_BOMs[[#This Row],[no]],FIND("ECN",Crate_BOMs[[#This Row],[no]]),200),MID(Crate_BOMs[[#This Row],[no]],39,200))</f>
        <v>2.05 &amp; 2.09 GLZ02</v>
      </c>
      <c r="AB140" s="6" t="str">
        <f>SUBSTITUTE(IF(RIGHT(Crate_BOMs[[#This Row],[PO Sublot-GL]],6)="curved",RIGHT(Crate_BOMs[[#This Row],[PO Sublot-GL]],12),RIGHT(Crate_BOMs[[#This Row],[PO Sublot-GL]],5))," ","")</f>
        <v>GLZ02</v>
      </c>
      <c r="AC140" s="6" t="str">
        <f>SUBSTITUTE(LEFT(Crate_BOMs[[#This Row],[PO Sublot-GL]],LEN(Crate_BOMs[[#This Row],[PO Sublot-GL]])-LEN(Crate_BOMs[[#This Row],[Glass Type]]))," ","")</f>
        <v>2.05&amp;2.09</v>
      </c>
      <c r="AD140" s="6" t="str">
        <f>LEFT(Crate_BOMs[[#This Row],[no]],FIND(" ",Crate_BOMs[[#This Row],[no]],5)-1)</f>
        <v>PO 40536</v>
      </c>
      <c r="AE140" s="6" cm="1">
        <f t="array" ref="AE140">COUNTA(_xlfn.UNIQUE(_xlfn._xlws.FILTER(Crate_BOMs[PO],Crate_BOMs[crate no.]=Crate_BOMs[[#This Row],[crate no.]])))</f>
        <v>1</v>
      </c>
      <c r="AF140" s="10" t="str">
        <f>IF(Crate_BOMs[[#This Row],['# POs in Crate]]=1,"",IF(VLOOKUP(Crate_BOMs[[#This Row],[crate no.]],Crates_[[crate no.]:[New Sublot]],3,FALSE)="","",VLOOKUP(Crate_BOMs[[#This Row],[crate no.]],Crates_[[crate no.]:[New Sublot]],3,FALSE)))</f>
        <v/>
      </c>
      <c r="AG140" s="6" t="str">
        <f>IF(Crate_BOMs[[#This Row],['# POs in Crate]]=1,Crate_BOMs[[#This Row],[PO Sublot]],IF(Crate_BOMs[[#This Row],[UPDATED Sublot]]="","",Crate_BOMs[[#This Row],[UPDATED Sublot]]))</f>
        <v>2.05&amp;2.09</v>
      </c>
    </row>
    <row r="141" spans="1:33" x14ac:dyDescent="0.25">
      <c r="A141">
        <v>4</v>
      </c>
      <c r="B141">
        <v>300521119</v>
      </c>
      <c r="C141">
        <v>2394734</v>
      </c>
      <c r="D141">
        <v>3</v>
      </c>
      <c r="E141" t="s">
        <v>97</v>
      </c>
      <c r="F141" t="s">
        <v>65</v>
      </c>
      <c r="G141">
        <v>2651</v>
      </c>
      <c r="H141">
        <v>870</v>
      </c>
      <c r="I141">
        <v>104</v>
      </c>
      <c r="J141">
        <v>34</v>
      </c>
      <c r="K141">
        <v>127</v>
      </c>
      <c r="L141">
        <v>1</v>
      </c>
      <c r="M141" t="s">
        <v>92</v>
      </c>
      <c r="N141" t="s">
        <v>93</v>
      </c>
      <c r="O141" s="2">
        <v>279.98707273999997</v>
      </c>
      <c r="P141" s="15">
        <v>45742</v>
      </c>
      <c r="Q141" s="15">
        <v>45762</v>
      </c>
      <c r="R141" s="15">
        <v>45769</v>
      </c>
      <c r="S141" t="s">
        <v>22</v>
      </c>
      <c r="T141">
        <v>10</v>
      </c>
      <c r="U141" s="2">
        <v>429.90141089999997</v>
      </c>
      <c r="V141" s="2">
        <v>6613.8678599999994</v>
      </c>
      <c r="W141" s="2">
        <v>10.203412399999999</v>
      </c>
      <c r="X141" s="2">
        <v>2.4934384000000001</v>
      </c>
      <c r="Y141" s="2">
        <v>6.9028873600000002</v>
      </c>
      <c r="Z141" s="6">
        <f>Crate_BOMs[[#This Row],[glass weight (lb)]]+Crate_BOMs[[#This Row],[Crate Weight (lb)]]/COUNTIF(Crate_BOMs[crate no.],Crate_BOMs[[#This Row],[crate no.]])</f>
        <v>310.69431637571427</v>
      </c>
      <c r="AA141" s="6" t="str">
        <f>IFERROR(MID(Crate_BOMs[[#This Row],[no]],FIND("ECN",Crate_BOMs[[#This Row],[no]]),200),MID(Crate_BOMs[[#This Row],[no]],39,200))</f>
        <v>2.05 &amp; 2.09 GLZ02</v>
      </c>
      <c r="AB141" s="6" t="str">
        <f>SUBSTITUTE(IF(RIGHT(Crate_BOMs[[#This Row],[PO Sublot-GL]],6)="curved",RIGHT(Crate_BOMs[[#This Row],[PO Sublot-GL]],12),RIGHT(Crate_BOMs[[#This Row],[PO Sublot-GL]],5))," ","")</f>
        <v>GLZ02</v>
      </c>
      <c r="AC141" s="6" t="str">
        <f>SUBSTITUTE(LEFT(Crate_BOMs[[#This Row],[PO Sublot-GL]],LEN(Crate_BOMs[[#This Row],[PO Sublot-GL]])-LEN(Crate_BOMs[[#This Row],[Glass Type]]))," ","")</f>
        <v>2.05&amp;2.09</v>
      </c>
      <c r="AD141" s="6" t="str">
        <f>LEFT(Crate_BOMs[[#This Row],[no]],FIND(" ",Crate_BOMs[[#This Row],[no]],5)-1)</f>
        <v>PO 40536</v>
      </c>
      <c r="AE141" s="6" cm="1">
        <f t="array" ref="AE141">COUNTA(_xlfn.UNIQUE(_xlfn._xlws.FILTER(Crate_BOMs[PO],Crate_BOMs[crate no.]=Crate_BOMs[[#This Row],[crate no.]])))</f>
        <v>1</v>
      </c>
      <c r="AF141" s="10" t="str">
        <f>IF(Crate_BOMs[[#This Row],['# POs in Crate]]=1,"",IF(VLOOKUP(Crate_BOMs[[#This Row],[crate no.]],Crates_[[crate no.]:[New Sublot]],3,FALSE)="","",VLOOKUP(Crate_BOMs[[#This Row],[crate no.]],Crates_[[crate no.]:[New Sublot]],3,FALSE)))</f>
        <v/>
      </c>
      <c r="AG141" s="6" t="str">
        <f>IF(Crate_BOMs[[#This Row],['# POs in Crate]]=1,Crate_BOMs[[#This Row],[PO Sublot]],IF(Crate_BOMs[[#This Row],[UPDATED Sublot]]="","",Crate_BOMs[[#This Row],[UPDATED Sublot]]))</f>
        <v>2.05&amp;2.09</v>
      </c>
    </row>
    <row r="142" spans="1:33" x14ac:dyDescent="0.25">
      <c r="A142">
        <v>4</v>
      </c>
      <c r="B142">
        <v>300521119</v>
      </c>
      <c r="C142">
        <v>2394734</v>
      </c>
      <c r="D142">
        <v>3</v>
      </c>
      <c r="E142" t="s">
        <v>97</v>
      </c>
      <c r="F142" t="s">
        <v>65</v>
      </c>
      <c r="G142">
        <v>2651</v>
      </c>
      <c r="H142">
        <v>870</v>
      </c>
      <c r="I142">
        <v>104</v>
      </c>
      <c r="J142">
        <v>34</v>
      </c>
      <c r="K142">
        <v>127</v>
      </c>
      <c r="L142">
        <v>1</v>
      </c>
      <c r="M142" t="s">
        <v>92</v>
      </c>
      <c r="N142" t="s">
        <v>93</v>
      </c>
      <c r="O142" s="2">
        <v>279.98707273999997</v>
      </c>
      <c r="P142" s="15">
        <v>45742</v>
      </c>
      <c r="Q142" s="15">
        <v>45762</v>
      </c>
      <c r="R142" s="15">
        <v>45769</v>
      </c>
      <c r="S142" t="s">
        <v>22</v>
      </c>
      <c r="T142">
        <v>10</v>
      </c>
      <c r="U142" s="2">
        <v>429.90141089999997</v>
      </c>
      <c r="V142" s="2">
        <v>6613.8678599999994</v>
      </c>
      <c r="W142" s="2">
        <v>10.203412399999999</v>
      </c>
      <c r="X142" s="2">
        <v>2.4934384000000001</v>
      </c>
      <c r="Y142" s="2">
        <v>6.9028873600000002</v>
      </c>
      <c r="Z142" s="6">
        <f>Crate_BOMs[[#This Row],[glass weight (lb)]]+Crate_BOMs[[#This Row],[Crate Weight (lb)]]/COUNTIF(Crate_BOMs[crate no.],Crate_BOMs[[#This Row],[crate no.]])</f>
        <v>310.69431637571427</v>
      </c>
      <c r="AA142" s="6" t="str">
        <f>IFERROR(MID(Crate_BOMs[[#This Row],[no]],FIND("ECN",Crate_BOMs[[#This Row],[no]]),200),MID(Crate_BOMs[[#This Row],[no]],39,200))</f>
        <v>2.05 &amp; 2.09 GLZ02</v>
      </c>
      <c r="AB142" s="6" t="str">
        <f>SUBSTITUTE(IF(RIGHT(Crate_BOMs[[#This Row],[PO Sublot-GL]],6)="curved",RIGHT(Crate_BOMs[[#This Row],[PO Sublot-GL]],12),RIGHT(Crate_BOMs[[#This Row],[PO Sublot-GL]],5))," ","")</f>
        <v>GLZ02</v>
      </c>
      <c r="AC142" s="6" t="str">
        <f>SUBSTITUTE(LEFT(Crate_BOMs[[#This Row],[PO Sublot-GL]],LEN(Crate_BOMs[[#This Row],[PO Sublot-GL]])-LEN(Crate_BOMs[[#This Row],[Glass Type]]))," ","")</f>
        <v>2.05&amp;2.09</v>
      </c>
      <c r="AD142" s="6" t="str">
        <f>LEFT(Crate_BOMs[[#This Row],[no]],FIND(" ",Crate_BOMs[[#This Row],[no]],5)-1)</f>
        <v>PO 40536</v>
      </c>
      <c r="AE142" s="6" cm="1">
        <f t="array" ref="AE142">COUNTA(_xlfn.UNIQUE(_xlfn._xlws.FILTER(Crate_BOMs[PO],Crate_BOMs[crate no.]=Crate_BOMs[[#This Row],[crate no.]])))</f>
        <v>1</v>
      </c>
      <c r="AF142" s="10" t="str">
        <f>IF(Crate_BOMs[[#This Row],['# POs in Crate]]=1,"",IF(VLOOKUP(Crate_BOMs[[#This Row],[crate no.]],Crates_[[crate no.]:[New Sublot]],3,FALSE)="","",VLOOKUP(Crate_BOMs[[#This Row],[crate no.]],Crates_[[crate no.]:[New Sublot]],3,FALSE)))</f>
        <v/>
      </c>
      <c r="AG142" s="6" t="str">
        <f>IF(Crate_BOMs[[#This Row],['# POs in Crate]]=1,Crate_BOMs[[#This Row],[PO Sublot]],IF(Crate_BOMs[[#This Row],[UPDATED Sublot]]="","",Crate_BOMs[[#This Row],[UPDATED Sublot]]))</f>
        <v>2.05&amp;2.09</v>
      </c>
    </row>
    <row r="143" spans="1:33" x14ac:dyDescent="0.25">
      <c r="A143">
        <v>4</v>
      </c>
      <c r="B143">
        <v>300521167</v>
      </c>
      <c r="C143">
        <v>2394731</v>
      </c>
      <c r="D143">
        <v>1</v>
      </c>
      <c r="E143" t="s">
        <v>99</v>
      </c>
      <c r="F143" t="s">
        <v>100</v>
      </c>
      <c r="G143">
        <v>860</v>
      </c>
      <c r="H143">
        <v>2496</v>
      </c>
      <c r="I143">
        <v>34</v>
      </c>
      <c r="J143">
        <v>98</v>
      </c>
      <c r="K143">
        <v>118</v>
      </c>
      <c r="L143">
        <v>1</v>
      </c>
      <c r="M143" t="s">
        <v>101</v>
      </c>
      <c r="N143" t="s">
        <v>102</v>
      </c>
      <c r="O143" s="2">
        <v>260.14546916</v>
      </c>
      <c r="P143" s="15">
        <v>45742</v>
      </c>
      <c r="Q143" s="15">
        <v>45762</v>
      </c>
      <c r="R143" s="15">
        <v>45769</v>
      </c>
      <c r="S143" t="s">
        <v>22</v>
      </c>
      <c r="T143">
        <v>10</v>
      </c>
      <c r="U143" s="2">
        <v>324.07952513999999</v>
      </c>
      <c r="V143" s="2">
        <v>6613.8678599999994</v>
      </c>
      <c r="W143" s="2">
        <v>9.0682417600000012</v>
      </c>
      <c r="X143" s="2">
        <v>2.4803150400000002</v>
      </c>
      <c r="Y143" s="2">
        <v>4.2782153599999999</v>
      </c>
      <c r="Z143" s="6">
        <f>Crate_BOMs[[#This Row],[glass weight (lb)]]+Crate_BOMs[[#This Row],[Crate Weight (lb)]]/COUNTIF(Crate_BOMs[crate no.],Crate_BOMs[[#This Row],[crate no.]])</f>
        <v>287.152096255</v>
      </c>
      <c r="AA143" s="6" t="str">
        <f>IFERROR(MID(Crate_BOMs[[#This Row],[no]],FIND("ECN",Crate_BOMs[[#This Row],[no]]),200),MID(Crate_BOMs[[#This Row],[no]],39,200))</f>
        <v>2.05 &amp; 2.09 GLT01</v>
      </c>
      <c r="AB143" s="6" t="str">
        <f>SUBSTITUTE(IF(RIGHT(Crate_BOMs[[#This Row],[PO Sublot-GL]],6)="curved",RIGHT(Crate_BOMs[[#This Row],[PO Sublot-GL]],12),RIGHT(Crate_BOMs[[#This Row],[PO Sublot-GL]],5))," ","")</f>
        <v>GLT01</v>
      </c>
      <c r="AC143" s="6" t="str">
        <f>SUBSTITUTE(LEFT(Crate_BOMs[[#This Row],[PO Sublot-GL]],LEN(Crate_BOMs[[#This Row],[PO Sublot-GL]])-LEN(Crate_BOMs[[#This Row],[Glass Type]]))," ","")</f>
        <v>2.05&amp;2.09</v>
      </c>
      <c r="AD143" s="6" t="str">
        <f>LEFT(Crate_BOMs[[#This Row],[no]],FIND(" ",Crate_BOMs[[#This Row],[no]],5)-1)</f>
        <v>PO 40536</v>
      </c>
      <c r="AE143" s="6" cm="1">
        <f t="array" ref="AE143">COUNTA(_xlfn.UNIQUE(_xlfn._xlws.FILTER(Crate_BOMs[PO],Crate_BOMs[crate no.]=Crate_BOMs[[#This Row],[crate no.]])))</f>
        <v>1</v>
      </c>
      <c r="AF143" s="10" t="str">
        <f>IF(Crate_BOMs[[#This Row],['# POs in Crate]]=1,"",IF(VLOOKUP(Crate_BOMs[[#This Row],[crate no.]],Crates_[[crate no.]:[New Sublot]],3,FALSE)="","",VLOOKUP(Crate_BOMs[[#This Row],[crate no.]],Crates_[[crate no.]:[New Sublot]],3,FALSE)))</f>
        <v/>
      </c>
      <c r="AG143" s="6" t="str">
        <f>IF(Crate_BOMs[[#This Row],['# POs in Crate]]=1,Crate_BOMs[[#This Row],[PO Sublot]],IF(Crate_BOMs[[#This Row],[UPDATED Sublot]]="","",Crate_BOMs[[#This Row],[UPDATED Sublot]]))</f>
        <v>2.05&amp;2.09</v>
      </c>
    </row>
    <row r="144" spans="1:33" x14ac:dyDescent="0.25">
      <c r="A144">
        <v>4</v>
      </c>
      <c r="B144">
        <v>300521167</v>
      </c>
      <c r="C144">
        <v>2394731</v>
      </c>
      <c r="D144">
        <v>1</v>
      </c>
      <c r="E144" t="s">
        <v>99</v>
      </c>
      <c r="F144" t="s">
        <v>100</v>
      </c>
      <c r="G144">
        <v>860</v>
      </c>
      <c r="H144">
        <v>2496</v>
      </c>
      <c r="I144">
        <v>34</v>
      </c>
      <c r="J144">
        <v>98</v>
      </c>
      <c r="K144">
        <v>118</v>
      </c>
      <c r="L144">
        <v>1</v>
      </c>
      <c r="M144" t="s">
        <v>101</v>
      </c>
      <c r="N144" t="s">
        <v>102</v>
      </c>
      <c r="O144" s="2">
        <v>260.14546916</v>
      </c>
      <c r="P144" s="15">
        <v>45742</v>
      </c>
      <c r="Q144" s="15">
        <v>45762</v>
      </c>
      <c r="R144" s="15">
        <v>45769</v>
      </c>
      <c r="S144" t="s">
        <v>22</v>
      </c>
      <c r="T144">
        <v>10</v>
      </c>
      <c r="U144" s="2">
        <v>324.07952513999999</v>
      </c>
      <c r="V144" s="2">
        <v>6613.8678599999994</v>
      </c>
      <c r="W144" s="2">
        <v>9.0682417600000012</v>
      </c>
      <c r="X144" s="2">
        <v>2.4803150400000002</v>
      </c>
      <c r="Y144" s="2">
        <v>4.2782153599999999</v>
      </c>
      <c r="Z144" s="6">
        <f>Crate_BOMs[[#This Row],[glass weight (lb)]]+Crate_BOMs[[#This Row],[Crate Weight (lb)]]/COUNTIF(Crate_BOMs[crate no.],Crate_BOMs[[#This Row],[crate no.]])</f>
        <v>287.152096255</v>
      </c>
      <c r="AA144" s="6" t="str">
        <f>IFERROR(MID(Crate_BOMs[[#This Row],[no]],FIND("ECN",Crate_BOMs[[#This Row],[no]]),200),MID(Crate_BOMs[[#This Row],[no]],39,200))</f>
        <v>2.05 &amp; 2.09 GLT01</v>
      </c>
      <c r="AB144" s="6" t="str">
        <f>SUBSTITUTE(IF(RIGHT(Crate_BOMs[[#This Row],[PO Sublot-GL]],6)="curved",RIGHT(Crate_BOMs[[#This Row],[PO Sublot-GL]],12),RIGHT(Crate_BOMs[[#This Row],[PO Sublot-GL]],5))," ","")</f>
        <v>GLT01</v>
      </c>
      <c r="AC144" s="6" t="str">
        <f>SUBSTITUTE(LEFT(Crate_BOMs[[#This Row],[PO Sublot-GL]],LEN(Crate_BOMs[[#This Row],[PO Sublot-GL]])-LEN(Crate_BOMs[[#This Row],[Glass Type]]))," ","")</f>
        <v>2.05&amp;2.09</v>
      </c>
      <c r="AD144" s="6" t="str">
        <f>LEFT(Crate_BOMs[[#This Row],[no]],FIND(" ",Crate_BOMs[[#This Row],[no]],5)-1)</f>
        <v>PO 40536</v>
      </c>
      <c r="AE144" s="6" cm="1">
        <f t="array" ref="AE144">COUNTA(_xlfn.UNIQUE(_xlfn._xlws.FILTER(Crate_BOMs[PO],Crate_BOMs[crate no.]=Crate_BOMs[[#This Row],[crate no.]])))</f>
        <v>1</v>
      </c>
      <c r="AF144" s="10" t="str">
        <f>IF(Crate_BOMs[[#This Row],['# POs in Crate]]=1,"",IF(VLOOKUP(Crate_BOMs[[#This Row],[crate no.]],Crates_[[crate no.]:[New Sublot]],3,FALSE)="","",VLOOKUP(Crate_BOMs[[#This Row],[crate no.]],Crates_[[crate no.]:[New Sublot]],3,FALSE)))</f>
        <v/>
      </c>
      <c r="AG144" s="6" t="str">
        <f>IF(Crate_BOMs[[#This Row],['# POs in Crate]]=1,Crate_BOMs[[#This Row],[PO Sublot]],IF(Crate_BOMs[[#This Row],[UPDATED Sublot]]="","",Crate_BOMs[[#This Row],[UPDATED Sublot]]))</f>
        <v>2.05&amp;2.09</v>
      </c>
    </row>
    <row r="145" spans="1:33" x14ac:dyDescent="0.25">
      <c r="A145">
        <v>4</v>
      </c>
      <c r="B145">
        <v>300521167</v>
      </c>
      <c r="C145">
        <v>2394731</v>
      </c>
      <c r="D145">
        <v>1</v>
      </c>
      <c r="E145" t="s">
        <v>99</v>
      </c>
      <c r="F145" t="s">
        <v>100</v>
      </c>
      <c r="G145">
        <v>860</v>
      </c>
      <c r="H145">
        <v>2496</v>
      </c>
      <c r="I145">
        <v>34</v>
      </c>
      <c r="J145">
        <v>98</v>
      </c>
      <c r="K145">
        <v>118</v>
      </c>
      <c r="L145">
        <v>1</v>
      </c>
      <c r="M145" t="s">
        <v>101</v>
      </c>
      <c r="N145" t="s">
        <v>102</v>
      </c>
      <c r="O145" s="2">
        <v>260.14546916</v>
      </c>
      <c r="P145" s="15">
        <v>45742</v>
      </c>
      <c r="Q145" s="15">
        <v>45762</v>
      </c>
      <c r="R145" s="15">
        <v>45769</v>
      </c>
      <c r="S145" t="s">
        <v>22</v>
      </c>
      <c r="T145">
        <v>10</v>
      </c>
      <c r="U145" s="2">
        <v>324.07952513999999</v>
      </c>
      <c r="V145" s="2">
        <v>6613.8678599999994</v>
      </c>
      <c r="W145" s="2">
        <v>9.0682417600000012</v>
      </c>
      <c r="X145" s="2">
        <v>2.4803150400000002</v>
      </c>
      <c r="Y145" s="2">
        <v>4.2782153599999999</v>
      </c>
      <c r="Z145" s="6">
        <f>Crate_BOMs[[#This Row],[glass weight (lb)]]+Crate_BOMs[[#This Row],[Crate Weight (lb)]]/COUNTIF(Crate_BOMs[crate no.],Crate_BOMs[[#This Row],[crate no.]])</f>
        <v>287.152096255</v>
      </c>
      <c r="AA145" s="6" t="str">
        <f>IFERROR(MID(Crate_BOMs[[#This Row],[no]],FIND("ECN",Crate_BOMs[[#This Row],[no]]),200),MID(Crate_BOMs[[#This Row],[no]],39,200))</f>
        <v>2.05 &amp; 2.09 GLT01</v>
      </c>
      <c r="AB145" s="6" t="str">
        <f>SUBSTITUTE(IF(RIGHT(Crate_BOMs[[#This Row],[PO Sublot-GL]],6)="curved",RIGHT(Crate_BOMs[[#This Row],[PO Sublot-GL]],12),RIGHT(Crate_BOMs[[#This Row],[PO Sublot-GL]],5))," ","")</f>
        <v>GLT01</v>
      </c>
      <c r="AC145" s="6" t="str">
        <f>SUBSTITUTE(LEFT(Crate_BOMs[[#This Row],[PO Sublot-GL]],LEN(Crate_BOMs[[#This Row],[PO Sublot-GL]])-LEN(Crate_BOMs[[#This Row],[Glass Type]]))," ","")</f>
        <v>2.05&amp;2.09</v>
      </c>
      <c r="AD145" s="6" t="str">
        <f>LEFT(Crate_BOMs[[#This Row],[no]],FIND(" ",Crate_BOMs[[#This Row],[no]],5)-1)</f>
        <v>PO 40536</v>
      </c>
      <c r="AE145" s="6" cm="1">
        <f t="array" ref="AE145">COUNTA(_xlfn.UNIQUE(_xlfn._xlws.FILTER(Crate_BOMs[PO],Crate_BOMs[crate no.]=Crate_BOMs[[#This Row],[crate no.]])))</f>
        <v>1</v>
      </c>
      <c r="AF145" s="10" t="str">
        <f>IF(Crate_BOMs[[#This Row],['# POs in Crate]]=1,"",IF(VLOOKUP(Crate_BOMs[[#This Row],[crate no.]],Crates_[[crate no.]:[New Sublot]],3,FALSE)="","",VLOOKUP(Crate_BOMs[[#This Row],[crate no.]],Crates_[[crate no.]:[New Sublot]],3,FALSE)))</f>
        <v/>
      </c>
      <c r="AG145" s="6" t="str">
        <f>IF(Crate_BOMs[[#This Row],['# POs in Crate]]=1,Crate_BOMs[[#This Row],[PO Sublot]],IF(Crate_BOMs[[#This Row],[UPDATED Sublot]]="","",Crate_BOMs[[#This Row],[UPDATED Sublot]]))</f>
        <v>2.05&amp;2.09</v>
      </c>
    </row>
    <row r="146" spans="1:33" x14ac:dyDescent="0.25">
      <c r="A146">
        <v>4</v>
      </c>
      <c r="B146">
        <v>300521167</v>
      </c>
      <c r="C146">
        <v>2394731</v>
      </c>
      <c r="D146">
        <v>1</v>
      </c>
      <c r="E146" t="s">
        <v>99</v>
      </c>
      <c r="F146" t="s">
        <v>100</v>
      </c>
      <c r="G146">
        <v>860</v>
      </c>
      <c r="H146">
        <v>2496</v>
      </c>
      <c r="I146">
        <v>34</v>
      </c>
      <c r="J146">
        <v>98</v>
      </c>
      <c r="K146">
        <v>118</v>
      </c>
      <c r="L146">
        <v>1</v>
      </c>
      <c r="M146" t="s">
        <v>101</v>
      </c>
      <c r="N146" t="s">
        <v>102</v>
      </c>
      <c r="O146" s="2">
        <v>260.14546916</v>
      </c>
      <c r="P146" s="15">
        <v>45742</v>
      </c>
      <c r="Q146" s="15">
        <v>45762</v>
      </c>
      <c r="R146" s="15">
        <v>45769</v>
      </c>
      <c r="S146" t="s">
        <v>22</v>
      </c>
      <c r="T146">
        <v>10</v>
      </c>
      <c r="U146" s="2">
        <v>324.07952513999999</v>
      </c>
      <c r="V146" s="2">
        <v>6613.8678599999994</v>
      </c>
      <c r="W146" s="2">
        <v>9.0682417600000012</v>
      </c>
      <c r="X146" s="2">
        <v>2.4803150400000002</v>
      </c>
      <c r="Y146" s="2">
        <v>4.2782153599999999</v>
      </c>
      <c r="Z146" s="6">
        <f>Crate_BOMs[[#This Row],[glass weight (lb)]]+Crate_BOMs[[#This Row],[Crate Weight (lb)]]/COUNTIF(Crate_BOMs[crate no.],Crate_BOMs[[#This Row],[crate no.]])</f>
        <v>287.152096255</v>
      </c>
      <c r="AA146" s="6" t="str">
        <f>IFERROR(MID(Crate_BOMs[[#This Row],[no]],FIND("ECN",Crate_BOMs[[#This Row],[no]]),200),MID(Crate_BOMs[[#This Row],[no]],39,200))</f>
        <v>2.05 &amp; 2.09 GLT01</v>
      </c>
      <c r="AB146" s="6" t="str">
        <f>SUBSTITUTE(IF(RIGHT(Crate_BOMs[[#This Row],[PO Sublot-GL]],6)="curved",RIGHT(Crate_BOMs[[#This Row],[PO Sublot-GL]],12),RIGHT(Crate_BOMs[[#This Row],[PO Sublot-GL]],5))," ","")</f>
        <v>GLT01</v>
      </c>
      <c r="AC146" s="6" t="str">
        <f>SUBSTITUTE(LEFT(Crate_BOMs[[#This Row],[PO Sublot-GL]],LEN(Crate_BOMs[[#This Row],[PO Sublot-GL]])-LEN(Crate_BOMs[[#This Row],[Glass Type]]))," ","")</f>
        <v>2.05&amp;2.09</v>
      </c>
      <c r="AD146" s="6" t="str">
        <f>LEFT(Crate_BOMs[[#This Row],[no]],FIND(" ",Crate_BOMs[[#This Row],[no]],5)-1)</f>
        <v>PO 40536</v>
      </c>
      <c r="AE146" s="6" cm="1">
        <f t="array" ref="AE146">COUNTA(_xlfn.UNIQUE(_xlfn._xlws.FILTER(Crate_BOMs[PO],Crate_BOMs[crate no.]=Crate_BOMs[[#This Row],[crate no.]])))</f>
        <v>1</v>
      </c>
      <c r="AF146" s="10" t="str">
        <f>IF(Crate_BOMs[[#This Row],['# POs in Crate]]=1,"",IF(VLOOKUP(Crate_BOMs[[#This Row],[crate no.]],Crates_[[crate no.]:[New Sublot]],3,FALSE)="","",VLOOKUP(Crate_BOMs[[#This Row],[crate no.]],Crates_[[crate no.]:[New Sublot]],3,FALSE)))</f>
        <v/>
      </c>
      <c r="AG146" s="6" t="str">
        <f>IF(Crate_BOMs[[#This Row],['# POs in Crate]]=1,Crate_BOMs[[#This Row],[PO Sublot]],IF(Crate_BOMs[[#This Row],[UPDATED Sublot]]="","",Crate_BOMs[[#This Row],[UPDATED Sublot]]))</f>
        <v>2.05&amp;2.09</v>
      </c>
    </row>
    <row r="147" spans="1:33" x14ac:dyDescent="0.25">
      <c r="A147">
        <v>4</v>
      </c>
      <c r="B147">
        <v>300521167</v>
      </c>
      <c r="C147">
        <v>2394731</v>
      </c>
      <c r="D147">
        <v>1</v>
      </c>
      <c r="E147" t="s">
        <v>99</v>
      </c>
      <c r="F147" t="s">
        <v>100</v>
      </c>
      <c r="G147">
        <v>860</v>
      </c>
      <c r="H147">
        <v>2496</v>
      </c>
      <c r="I147">
        <v>34</v>
      </c>
      <c r="J147">
        <v>98</v>
      </c>
      <c r="K147">
        <v>118</v>
      </c>
      <c r="L147">
        <v>1</v>
      </c>
      <c r="M147" t="s">
        <v>101</v>
      </c>
      <c r="N147" t="s">
        <v>102</v>
      </c>
      <c r="O147" s="2">
        <v>260.14546916</v>
      </c>
      <c r="P147" s="15">
        <v>45742</v>
      </c>
      <c r="Q147" s="15">
        <v>45762</v>
      </c>
      <c r="R147" s="15">
        <v>45769</v>
      </c>
      <c r="S147" t="s">
        <v>22</v>
      </c>
      <c r="T147">
        <v>10</v>
      </c>
      <c r="U147" s="2">
        <v>324.07952513999999</v>
      </c>
      <c r="V147" s="2">
        <v>6613.8678599999994</v>
      </c>
      <c r="W147" s="2">
        <v>9.0682417600000012</v>
      </c>
      <c r="X147" s="2">
        <v>2.4803150400000002</v>
      </c>
      <c r="Y147" s="2">
        <v>4.2782153599999999</v>
      </c>
      <c r="Z147" s="6">
        <f>Crate_BOMs[[#This Row],[glass weight (lb)]]+Crate_BOMs[[#This Row],[Crate Weight (lb)]]/COUNTIF(Crate_BOMs[crate no.],Crate_BOMs[[#This Row],[crate no.]])</f>
        <v>287.152096255</v>
      </c>
      <c r="AA147" s="6" t="str">
        <f>IFERROR(MID(Crate_BOMs[[#This Row],[no]],FIND("ECN",Crate_BOMs[[#This Row],[no]]),200),MID(Crate_BOMs[[#This Row],[no]],39,200))</f>
        <v>2.05 &amp; 2.09 GLT01</v>
      </c>
      <c r="AB147" s="6" t="str">
        <f>SUBSTITUTE(IF(RIGHT(Crate_BOMs[[#This Row],[PO Sublot-GL]],6)="curved",RIGHT(Crate_BOMs[[#This Row],[PO Sublot-GL]],12),RIGHT(Crate_BOMs[[#This Row],[PO Sublot-GL]],5))," ","")</f>
        <v>GLT01</v>
      </c>
      <c r="AC147" s="6" t="str">
        <f>SUBSTITUTE(LEFT(Crate_BOMs[[#This Row],[PO Sublot-GL]],LEN(Crate_BOMs[[#This Row],[PO Sublot-GL]])-LEN(Crate_BOMs[[#This Row],[Glass Type]]))," ","")</f>
        <v>2.05&amp;2.09</v>
      </c>
      <c r="AD147" s="6" t="str">
        <f>LEFT(Crate_BOMs[[#This Row],[no]],FIND(" ",Crate_BOMs[[#This Row],[no]],5)-1)</f>
        <v>PO 40536</v>
      </c>
      <c r="AE147" s="6" cm="1">
        <f t="array" ref="AE147">COUNTA(_xlfn.UNIQUE(_xlfn._xlws.FILTER(Crate_BOMs[PO],Crate_BOMs[crate no.]=Crate_BOMs[[#This Row],[crate no.]])))</f>
        <v>1</v>
      </c>
      <c r="AF147" s="10" t="str">
        <f>IF(Crate_BOMs[[#This Row],['# POs in Crate]]=1,"",IF(VLOOKUP(Crate_BOMs[[#This Row],[crate no.]],Crates_[[crate no.]:[New Sublot]],3,FALSE)="","",VLOOKUP(Crate_BOMs[[#This Row],[crate no.]],Crates_[[crate no.]:[New Sublot]],3,FALSE)))</f>
        <v/>
      </c>
      <c r="AG147" s="6" t="str">
        <f>IF(Crate_BOMs[[#This Row],['# POs in Crate]]=1,Crate_BOMs[[#This Row],[PO Sublot]],IF(Crate_BOMs[[#This Row],[UPDATED Sublot]]="","",Crate_BOMs[[#This Row],[UPDATED Sublot]]))</f>
        <v>2.05&amp;2.09</v>
      </c>
    </row>
    <row r="148" spans="1:33" x14ac:dyDescent="0.25">
      <c r="A148">
        <v>4</v>
      </c>
      <c r="B148">
        <v>300521167</v>
      </c>
      <c r="C148">
        <v>2394731</v>
      </c>
      <c r="D148">
        <v>1</v>
      </c>
      <c r="E148" t="s">
        <v>99</v>
      </c>
      <c r="F148" t="s">
        <v>100</v>
      </c>
      <c r="G148">
        <v>860</v>
      </c>
      <c r="H148">
        <v>2496</v>
      </c>
      <c r="I148">
        <v>34</v>
      </c>
      <c r="J148">
        <v>98</v>
      </c>
      <c r="K148">
        <v>118</v>
      </c>
      <c r="L148">
        <v>1</v>
      </c>
      <c r="M148" t="s">
        <v>101</v>
      </c>
      <c r="N148" t="s">
        <v>102</v>
      </c>
      <c r="O148" s="2">
        <v>260.14546916</v>
      </c>
      <c r="P148" s="15">
        <v>45742</v>
      </c>
      <c r="Q148" s="15">
        <v>45762</v>
      </c>
      <c r="R148" s="15">
        <v>45769</v>
      </c>
      <c r="S148" t="s">
        <v>22</v>
      </c>
      <c r="T148">
        <v>10</v>
      </c>
      <c r="U148" s="2">
        <v>324.07952513999999</v>
      </c>
      <c r="V148" s="2">
        <v>6613.8678599999994</v>
      </c>
      <c r="W148" s="2">
        <v>9.0682417600000012</v>
      </c>
      <c r="X148" s="2">
        <v>2.4803150400000002</v>
      </c>
      <c r="Y148" s="2">
        <v>4.2782153599999999</v>
      </c>
      <c r="Z148" s="6">
        <f>Crate_BOMs[[#This Row],[glass weight (lb)]]+Crate_BOMs[[#This Row],[Crate Weight (lb)]]/COUNTIF(Crate_BOMs[crate no.],Crate_BOMs[[#This Row],[crate no.]])</f>
        <v>287.152096255</v>
      </c>
      <c r="AA148" s="6" t="str">
        <f>IFERROR(MID(Crate_BOMs[[#This Row],[no]],FIND("ECN",Crate_BOMs[[#This Row],[no]]),200),MID(Crate_BOMs[[#This Row],[no]],39,200))</f>
        <v>2.05 &amp; 2.09 GLT01</v>
      </c>
      <c r="AB148" s="6" t="str">
        <f>SUBSTITUTE(IF(RIGHT(Crate_BOMs[[#This Row],[PO Sublot-GL]],6)="curved",RIGHT(Crate_BOMs[[#This Row],[PO Sublot-GL]],12),RIGHT(Crate_BOMs[[#This Row],[PO Sublot-GL]],5))," ","")</f>
        <v>GLT01</v>
      </c>
      <c r="AC148" s="6" t="str">
        <f>SUBSTITUTE(LEFT(Crate_BOMs[[#This Row],[PO Sublot-GL]],LEN(Crate_BOMs[[#This Row],[PO Sublot-GL]])-LEN(Crate_BOMs[[#This Row],[Glass Type]]))," ","")</f>
        <v>2.05&amp;2.09</v>
      </c>
      <c r="AD148" s="6" t="str">
        <f>LEFT(Crate_BOMs[[#This Row],[no]],FIND(" ",Crate_BOMs[[#This Row],[no]],5)-1)</f>
        <v>PO 40536</v>
      </c>
      <c r="AE148" s="6" cm="1">
        <f t="array" ref="AE148">COUNTA(_xlfn.UNIQUE(_xlfn._xlws.FILTER(Crate_BOMs[PO],Crate_BOMs[crate no.]=Crate_BOMs[[#This Row],[crate no.]])))</f>
        <v>1</v>
      </c>
      <c r="AF148" s="10" t="str">
        <f>IF(Crate_BOMs[[#This Row],['# POs in Crate]]=1,"",IF(VLOOKUP(Crate_BOMs[[#This Row],[crate no.]],Crates_[[crate no.]:[New Sublot]],3,FALSE)="","",VLOOKUP(Crate_BOMs[[#This Row],[crate no.]],Crates_[[crate no.]:[New Sublot]],3,FALSE)))</f>
        <v/>
      </c>
      <c r="AG148" s="6" t="str">
        <f>IF(Crate_BOMs[[#This Row],['# POs in Crate]]=1,Crate_BOMs[[#This Row],[PO Sublot]],IF(Crate_BOMs[[#This Row],[UPDATED Sublot]]="","",Crate_BOMs[[#This Row],[UPDATED Sublot]]))</f>
        <v>2.05&amp;2.09</v>
      </c>
    </row>
    <row r="149" spans="1:33" x14ac:dyDescent="0.25">
      <c r="A149">
        <v>4</v>
      </c>
      <c r="B149">
        <v>300521167</v>
      </c>
      <c r="C149">
        <v>2394731</v>
      </c>
      <c r="D149">
        <v>1</v>
      </c>
      <c r="E149" t="s">
        <v>99</v>
      </c>
      <c r="F149" t="s">
        <v>100</v>
      </c>
      <c r="G149">
        <v>860</v>
      </c>
      <c r="H149">
        <v>2496</v>
      </c>
      <c r="I149">
        <v>34</v>
      </c>
      <c r="J149">
        <v>98</v>
      </c>
      <c r="K149">
        <v>118</v>
      </c>
      <c r="L149">
        <v>1</v>
      </c>
      <c r="M149" t="s">
        <v>101</v>
      </c>
      <c r="N149" t="s">
        <v>102</v>
      </c>
      <c r="O149" s="2">
        <v>260.14546916</v>
      </c>
      <c r="P149" s="15">
        <v>45742</v>
      </c>
      <c r="Q149" s="15">
        <v>45762</v>
      </c>
      <c r="R149" s="15">
        <v>45769</v>
      </c>
      <c r="S149" t="s">
        <v>22</v>
      </c>
      <c r="T149">
        <v>10</v>
      </c>
      <c r="U149" s="2">
        <v>324.07952513999999</v>
      </c>
      <c r="V149" s="2">
        <v>6613.8678599999994</v>
      </c>
      <c r="W149" s="2">
        <v>9.0682417600000012</v>
      </c>
      <c r="X149" s="2">
        <v>2.4803150400000002</v>
      </c>
      <c r="Y149" s="2">
        <v>4.2782153599999999</v>
      </c>
      <c r="Z149" s="6">
        <f>Crate_BOMs[[#This Row],[glass weight (lb)]]+Crate_BOMs[[#This Row],[Crate Weight (lb)]]/COUNTIF(Crate_BOMs[crate no.],Crate_BOMs[[#This Row],[crate no.]])</f>
        <v>287.152096255</v>
      </c>
      <c r="AA149" s="6" t="str">
        <f>IFERROR(MID(Crate_BOMs[[#This Row],[no]],FIND("ECN",Crate_BOMs[[#This Row],[no]]),200),MID(Crate_BOMs[[#This Row],[no]],39,200))</f>
        <v>2.05 &amp; 2.09 GLT01</v>
      </c>
      <c r="AB149" s="6" t="str">
        <f>SUBSTITUTE(IF(RIGHT(Crate_BOMs[[#This Row],[PO Sublot-GL]],6)="curved",RIGHT(Crate_BOMs[[#This Row],[PO Sublot-GL]],12),RIGHT(Crate_BOMs[[#This Row],[PO Sublot-GL]],5))," ","")</f>
        <v>GLT01</v>
      </c>
      <c r="AC149" s="6" t="str">
        <f>SUBSTITUTE(LEFT(Crate_BOMs[[#This Row],[PO Sublot-GL]],LEN(Crate_BOMs[[#This Row],[PO Sublot-GL]])-LEN(Crate_BOMs[[#This Row],[Glass Type]]))," ","")</f>
        <v>2.05&amp;2.09</v>
      </c>
      <c r="AD149" s="6" t="str">
        <f>LEFT(Crate_BOMs[[#This Row],[no]],FIND(" ",Crate_BOMs[[#This Row],[no]],5)-1)</f>
        <v>PO 40536</v>
      </c>
      <c r="AE149" s="6" cm="1">
        <f t="array" ref="AE149">COUNTA(_xlfn.UNIQUE(_xlfn._xlws.FILTER(Crate_BOMs[PO],Crate_BOMs[crate no.]=Crate_BOMs[[#This Row],[crate no.]])))</f>
        <v>1</v>
      </c>
      <c r="AF149" s="10" t="str">
        <f>IF(Crate_BOMs[[#This Row],['# POs in Crate]]=1,"",IF(VLOOKUP(Crate_BOMs[[#This Row],[crate no.]],Crates_[[crate no.]:[New Sublot]],3,FALSE)="","",VLOOKUP(Crate_BOMs[[#This Row],[crate no.]],Crates_[[crate no.]:[New Sublot]],3,FALSE)))</f>
        <v/>
      </c>
      <c r="AG149" s="6" t="str">
        <f>IF(Crate_BOMs[[#This Row],['# POs in Crate]]=1,Crate_BOMs[[#This Row],[PO Sublot]],IF(Crate_BOMs[[#This Row],[UPDATED Sublot]]="","",Crate_BOMs[[#This Row],[UPDATED Sublot]]))</f>
        <v>2.05&amp;2.09</v>
      </c>
    </row>
    <row r="150" spans="1:33" x14ac:dyDescent="0.25">
      <c r="A150">
        <v>4</v>
      </c>
      <c r="B150">
        <v>300521167</v>
      </c>
      <c r="C150">
        <v>2394731</v>
      </c>
      <c r="D150">
        <v>1</v>
      </c>
      <c r="E150" t="s">
        <v>99</v>
      </c>
      <c r="F150" t="s">
        <v>100</v>
      </c>
      <c r="G150">
        <v>860</v>
      </c>
      <c r="H150">
        <v>2496</v>
      </c>
      <c r="I150">
        <v>34</v>
      </c>
      <c r="J150">
        <v>98</v>
      </c>
      <c r="K150">
        <v>118</v>
      </c>
      <c r="L150">
        <v>1</v>
      </c>
      <c r="M150" t="s">
        <v>101</v>
      </c>
      <c r="N150" t="s">
        <v>102</v>
      </c>
      <c r="O150" s="2">
        <v>260.14546916</v>
      </c>
      <c r="P150" s="15">
        <v>45742</v>
      </c>
      <c r="Q150" s="15">
        <v>45762</v>
      </c>
      <c r="R150" s="15">
        <v>45769</v>
      </c>
      <c r="S150" t="s">
        <v>22</v>
      </c>
      <c r="T150">
        <v>10</v>
      </c>
      <c r="U150" s="2">
        <v>324.07952513999999</v>
      </c>
      <c r="V150" s="2">
        <v>6613.8678599999994</v>
      </c>
      <c r="W150" s="2">
        <v>9.0682417600000012</v>
      </c>
      <c r="X150" s="2">
        <v>2.4803150400000002</v>
      </c>
      <c r="Y150" s="2">
        <v>4.2782153599999999</v>
      </c>
      <c r="Z150" s="6">
        <f>Crate_BOMs[[#This Row],[glass weight (lb)]]+Crate_BOMs[[#This Row],[Crate Weight (lb)]]/COUNTIF(Crate_BOMs[crate no.],Crate_BOMs[[#This Row],[crate no.]])</f>
        <v>287.152096255</v>
      </c>
      <c r="AA150" s="6" t="str">
        <f>IFERROR(MID(Crate_BOMs[[#This Row],[no]],FIND("ECN",Crate_BOMs[[#This Row],[no]]),200),MID(Crate_BOMs[[#This Row],[no]],39,200))</f>
        <v>2.05 &amp; 2.09 GLT01</v>
      </c>
      <c r="AB150" s="6" t="str">
        <f>SUBSTITUTE(IF(RIGHT(Crate_BOMs[[#This Row],[PO Sublot-GL]],6)="curved",RIGHT(Crate_BOMs[[#This Row],[PO Sublot-GL]],12),RIGHT(Crate_BOMs[[#This Row],[PO Sublot-GL]],5))," ","")</f>
        <v>GLT01</v>
      </c>
      <c r="AC150" s="6" t="str">
        <f>SUBSTITUTE(LEFT(Crate_BOMs[[#This Row],[PO Sublot-GL]],LEN(Crate_BOMs[[#This Row],[PO Sublot-GL]])-LEN(Crate_BOMs[[#This Row],[Glass Type]]))," ","")</f>
        <v>2.05&amp;2.09</v>
      </c>
      <c r="AD150" s="6" t="str">
        <f>LEFT(Crate_BOMs[[#This Row],[no]],FIND(" ",Crate_BOMs[[#This Row],[no]],5)-1)</f>
        <v>PO 40536</v>
      </c>
      <c r="AE150" s="6" cm="1">
        <f t="array" ref="AE150">COUNTA(_xlfn.UNIQUE(_xlfn._xlws.FILTER(Crate_BOMs[PO],Crate_BOMs[crate no.]=Crate_BOMs[[#This Row],[crate no.]])))</f>
        <v>1</v>
      </c>
      <c r="AF150" s="10" t="str">
        <f>IF(Crate_BOMs[[#This Row],['# POs in Crate]]=1,"",IF(VLOOKUP(Crate_BOMs[[#This Row],[crate no.]],Crates_[[crate no.]:[New Sublot]],3,FALSE)="","",VLOOKUP(Crate_BOMs[[#This Row],[crate no.]],Crates_[[crate no.]:[New Sublot]],3,FALSE)))</f>
        <v/>
      </c>
      <c r="AG150" s="6" t="str">
        <f>IF(Crate_BOMs[[#This Row],['# POs in Crate]]=1,Crate_BOMs[[#This Row],[PO Sublot]],IF(Crate_BOMs[[#This Row],[UPDATED Sublot]]="","",Crate_BOMs[[#This Row],[UPDATED Sublot]]))</f>
        <v>2.05&amp;2.09</v>
      </c>
    </row>
    <row r="151" spans="1:33" x14ac:dyDescent="0.25">
      <c r="A151">
        <v>4</v>
      </c>
      <c r="B151">
        <v>300521167</v>
      </c>
      <c r="C151">
        <v>2394729</v>
      </c>
      <c r="D151">
        <v>3</v>
      </c>
      <c r="E151" t="s">
        <v>103</v>
      </c>
      <c r="F151" t="s">
        <v>95</v>
      </c>
      <c r="G151">
        <v>2551</v>
      </c>
      <c r="H151">
        <v>870</v>
      </c>
      <c r="I151">
        <v>100</v>
      </c>
      <c r="J151">
        <v>34</v>
      </c>
      <c r="K151">
        <v>122</v>
      </c>
      <c r="L151">
        <v>1</v>
      </c>
      <c r="M151" t="s">
        <v>101</v>
      </c>
      <c r="N151" t="s">
        <v>102</v>
      </c>
      <c r="O151" s="2">
        <v>268.96395963999998</v>
      </c>
      <c r="P151" s="15">
        <v>45742</v>
      </c>
      <c r="Q151" s="15">
        <v>45762</v>
      </c>
      <c r="R151" s="15">
        <v>45769</v>
      </c>
      <c r="S151" t="s">
        <v>22</v>
      </c>
      <c r="T151">
        <v>10</v>
      </c>
      <c r="U151" s="2">
        <v>324.07952513999999</v>
      </c>
      <c r="V151" s="2">
        <v>6613.8678599999994</v>
      </c>
      <c r="W151" s="2">
        <v>9.0682417600000012</v>
      </c>
      <c r="X151" s="2">
        <v>2.4803150400000002</v>
      </c>
      <c r="Y151" s="2">
        <v>4.2782153599999999</v>
      </c>
      <c r="Z151" s="6">
        <f>Crate_BOMs[[#This Row],[glass weight (lb)]]+Crate_BOMs[[#This Row],[Crate Weight (lb)]]/COUNTIF(Crate_BOMs[crate no.],Crate_BOMs[[#This Row],[crate no.]])</f>
        <v>295.97058673499998</v>
      </c>
      <c r="AA151" s="6" t="str">
        <f>IFERROR(MID(Crate_BOMs[[#This Row],[no]],FIND("ECN",Crate_BOMs[[#This Row],[no]]),200),MID(Crate_BOMs[[#This Row],[no]],39,200))</f>
        <v>2.05 &amp; 2.09 GLA07</v>
      </c>
      <c r="AB151" s="6" t="str">
        <f>SUBSTITUTE(IF(RIGHT(Crate_BOMs[[#This Row],[PO Sublot-GL]],6)="curved",RIGHT(Crate_BOMs[[#This Row],[PO Sublot-GL]],12),RIGHT(Crate_BOMs[[#This Row],[PO Sublot-GL]],5))," ","")</f>
        <v>GLA07</v>
      </c>
      <c r="AC151" s="6" t="str">
        <f>SUBSTITUTE(LEFT(Crate_BOMs[[#This Row],[PO Sublot-GL]],LEN(Crate_BOMs[[#This Row],[PO Sublot-GL]])-LEN(Crate_BOMs[[#This Row],[Glass Type]]))," ","")</f>
        <v>2.05&amp;2.09</v>
      </c>
      <c r="AD151" s="6" t="str">
        <f>LEFT(Crate_BOMs[[#This Row],[no]],FIND(" ",Crate_BOMs[[#This Row],[no]],5)-1)</f>
        <v>PO 40536</v>
      </c>
      <c r="AE151" s="6" cm="1">
        <f t="array" ref="AE151">COUNTA(_xlfn.UNIQUE(_xlfn._xlws.FILTER(Crate_BOMs[PO],Crate_BOMs[crate no.]=Crate_BOMs[[#This Row],[crate no.]])))</f>
        <v>1</v>
      </c>
      <c r="AF151" s="10" t="str">
        <f>IF(Crate_BOMs[[#This Row],['# POs in Crate]]=1,"",IF(VLOOKUP(Crate_BOMs[[#This Row],[crate no.]],Crates_[[crate no.]:[New Sublot]],3,FALSE)="","",VLOOKUP(Crate_BOMs[[#This Row],[crate no.]],Crates_[[crate no.]:[New Sublot]],3,FALSE)))</f>
        <v/>
      </c>
      <c r="AG151" s="6" t="str">
        <f>IF(Crate_BOMs[[#This Row],['# POs in Crate]]=1,Crate_BOMs[[#This Row],[PO Sublot]],IF(Crate_BOMs[[#This Row],[UPDATED Sublot]]="","",Crate_BOMs[[#This Row],[UPDATED Sublot]]))</f>
        <v>2.05&amp;2.09</v>
      </c>
    </row>
    <row r="152" spans="1:33" x14ac:dyDescent="0.25">
      <c r="A152">
        <v>4</v>
      </c>
      <c r="B152">
        <v>300521167</v>
      </c>
      <c r="C152">
        <v>2394729</v>
      </c>
      <c r="D152">
        <v>3</v>
      </c>
      <c r="E152" t="s">
        <v>103</v>
      </c>
      <c r="F152" t="s">
        <v>95</v>
      </c>
      <c r="G152">
        <v>2551</v>
      </c>
      <c r="H152">
        <v>870</v>
      </c>
      <c r="I152">
        <v>100</v>
      </c>
      <c r="J152">
        <v>34</v>
      </c>
      <c r="K152">
        <v>122</v>
      </c>
      <c r="L152">
        <v>1</v>
      </c>
      <c r="M152" t="s">
        <v>101</v>
      </c>
      <c r="N152" t="s">
        <v>102</v>
      </c>
      <c r="O152" s="2">
        <v>268.96395963999998</v>
      </c>
      <c r="P152" s="15">
        <v>45742</v>
      </c>
      <c r="Q152" s="15">
        <v>45762</v>
      </c>
      <c r="R152" s="15">
        <v>45769</v>
      </c>
      <c r="S152" t="s">
        <v>22</v>
      </c>
      <c r="T152">
        <v>10</v>
      </c>
      <c r="U152" s="2">
        <v>324.07952513999999</v>
      </c>
      <c r="V152" s="2">
        <v>6613.8678599999994</v>
      </c>
      <c r="W152" s="2">
        <v>9.0682417600000012</v>
      </c>
      <c r="X152" s="2">
        <v>2.4803150400000002</v>
      </c>
      <c r="Y152" s="2">
        <v>4.2782153599999999</v>
      </c>
      <c r="Z152" s="6">
        <f>Crate_BOMs[[#This Row],[glass weight (lb)]]+Crate_BOMs[[#This Row],[Crate Weight (lb)]]/COUNTIF(Crate_BOMs[crate no.],Crate_BOMs[[#This Row],[crate no.]])</f>
        <v>295.97058673499998</v>
      </c>
      <c r="AA152" s="6" t="str">
        <f>IFERROR(MID(Crate_BOMs[[#This Row],[no]],FIND("ECN",Crate_BOMs[[#This Row],[no]]),200),MID(Crate_BOMs[[#This Row],[no]],39,200))</f>
        <v>2.05 &amp; 2.09 GLA07</v>
      </c>
      <c r="AB152" s="6" t="str">
        <f>SUBSTITUTE(IF(RIGHT(Crate_BOMs[[#This Row],[PO Sublot-GL]],6)="curved",RIGHT(Crate_BOMs[[#This Row],[PO Sublot-GL]],12),RIGHT(Crate_BOMs[[#This Row],[PO Sublot-GL]],5))," ","")</f>
        <v>GLA07</v>
      </c>
      <c r="AC152" s="6" t="str">
        <f>SUBSTITUTE(LEFT(Crate_BOMs[[#This Row],[PO Sublot-GL]],LEN(Crate_BOMs[[#This Row],[PO Sublot-GL]])-LEN(Crate_BOMs[[#This Row],[Glass Type]]))," ","")</f>
        <v>2.05&amp;2.09</v>
      </c>
      <c r="AD152" s="6" t="str">
        <f>LEFT(Crate_BOMs[[#This Row],[no]],FIND(" ",Crate_BOMs[[#This Row],[no]],5)-1)</f>
        <v>PO 40536</v>
      </c>
      <c r="AE152" s="6" cm="1">
        <f t="array" ref="AE152">COUNTA(_xlfn.UNIQUE(_xlfn._xlws.FILTER(Crate_BOMs[PO],Crate_BOMs[crate no.]=Crate_BOMs[[#This Row],[crate no.]])))</f>
        <v>1</v>
      </c>
      <c r="AF152" s="10" t="str">
        <f>IF(Crate_BOMs[[#This Row],['# POs in Crate]]=1,"",IF(VLOOKUP(Crate_BOMs[[#This Row],[crate no.]],Crates_[[crate no.]:[New Sublot]],3,FALSE)="","",VLOOKUP(Crate_BOMs[[#This Row],[crate no.]],Crates_[[crate no.]:[New Sublot]],3,FALSE)))</f>
        <v/>
      </c>
      <c r="AG152" s="6" t="str">
        <f>IF(Crate_BOMs[[#This Row],['# POs in Crate]]=1,Crate_BOMs[[#This Row],[PO Sublot]],IF(Crate_BOMs[[#This Row],[UPDATED Sublot]]="","",Crate_BOMs[[#This Row],[UPDATED Sublot]]))</f>
        <v>2.05&amp;2.09</v>
      </c>
    </row>
    <row r="153" spans="1:33" x14ac:dyDescent="0.25">
      <c r="A153">
        <v>4</v>
      </c>
      <c r="B153">
        <v>300521167</v>
      </c>
      <c r="C153">
        <v>2394731</v>
      </c>
      <c r="D153">
        <v>1</v>
      </c>
      <c r="E153" t="s">
        <v>99</v>
      </c>
      <c r="F153" t="s">
        <v>100</v>
      </c>
      <c r="G153">
        <v>860</v>
      </c>
      <c r="H153">
        <v>2496</v>
      </c>
      <c r="I153">
        <v>34</v>
      </c>
      <c r="J153">
        <v>98</v>
      </c>
      <c r="K153">
        <v>118</v>
      </c>
      <c r="L153">
        <v>1</v>
      </c>
      <c r="M153" t="s">
        <v>101</v>
      </c>
      <c r="N153" t="s">
        <v>102</v>
      </c>
      <c r="O153" s="2">
        <v>260.14546916</v>
      </c>
      <c r="P153" s="15">
        <v>45742</v>
      </c>
      <c r="Q153" s="15">
        <v>45762</v>
      </c>
      <c r="R153" s="15">
        <v>45769</v>
      </c>
      <c r="S153" t="s">
        <v>22</v>
      </c>
      <c r="T153">
        <v>10</v>
      </c>
      <c r="U153" s="2">
        <v>324.07952513999999</v>
      </c>
      <c r="V153" s="2">
        <v>6613.8678599999994</v>
      </c>
      <c r="W153" s="2">
        <v>9.0682417600000012</v>
      </c>
      <c r="X153" s="2">
        <v>2.4803150400000002</v>
      </c>
      <c r="Y153" s="2">
        <v>4.2782153599999999</v>
      </c>
      <c r="Z153" s="6">
        <f>Crate_BOMs[[#This Row],[glass weight (lb)]]+Crate_BOMs[[#This Row],[Crate Weight (lb)]]/COUNTIF(Crate_BOMs[crate no.],Crate_BOMs[[#This Row],[crate no.]])</f>
        <v>287.152096255</v>
      </c>
      <c r="AA153" s="6" t="str">
        <f>IFERROR(MID(Crate_BOMs[[#This Row],[no]],FIND("ECN",Crate_BOMs[[#This Row],[no]]),200),MID(Crate_BOMs[[#This Row],[no]],39,200))</f>
        <v>2.05 &amp; 2.09 GLT01</v>
      </c>
      <c r="AB153" s="6" t="str">
        <f>SUBSTITUTE(IF(RIGHT(Crate_BOMs[[#This Row],[PO Sublot-GL]],6)="curved",RIGHT(Crate_BOMs[[#This Row],[PO Sublot-GL]],12),RIGHT(Crate_BOMs[[#This Row],[PO Sublot-GL]],5))," ","")</f>
        <v>GLT01</v>
      </c>
      <c r="AC153" s="6" t="str">
        <f>SUBSTITUTE(LEFT(Crate_BOMs[[#This Row],[PO Sublot-GL]],LEN(Crate_BOMs[[#This Row],[PO Sublot-GL]])-LEN(Crate_BOMs[[#This Row],[Glass Type]]))," ","")</f>
        <v>2.05&amp;2.09</v>
      </c>
      <c r="AD153" s="6" t="str">
        <f>LEFT(Crate_BOMs[[#This Row],[no]],FIND(" ",Crate_BOMs[[#This Row],[no]],5)-1)</f>
        <v>PO 40536</v>
      </c>
      <c r="AE153" s="6" cm="1">
        <f t="array" ref="AE153">COUNTA(_xlfn.UNIQUE(_xlfn._xlws.FILTER(Crate_BOMs[PO],Crate_BOMs[crate no.]=Crate_BOMs[[#This Row],[crate no.]])))</f>
        <v>1</v>
      </c>
      <c r="AF153" s="10" t="str">
        <f>IF(Crate_BOMs[[#This Row],['# POs in Crate]]=1,"",IF(VLOOKUP(Crate_BOMs[[#This Row],[crate no.]],Crates_[[crate no.]:[New Sublot]],3,FALSE)="","",VLOOKUP(Crate_BOMs[[#This Row],[crate no.]],Crates_[[crate no.]:[New Sublot]],3,FALSE)))</f>
        <v/>
      </c>
      <c r="AG153" s="6" t="str">
        <f>IF(Crate_BOMs[[#This Row],['# POs in Crate]]=1,Crate_BOMs[[#This Row],[PO Sublot]],IF(Crate_BOMs[[#This Row],[UPDATED Sublot]]="","",Crate_BOMs[[#This Row],[UPDATED Sublot]]))</f>
        <v>2.05&amp;2.09</v>
      </c>
    </row>
    <row r="154" spans="1:33" x14ac:dyDescent="0.25">
      <c r="A154">
        <v>4</v>
      </c>
      <c r="B154">
        <v>300521167</v>
      </c>
      <c r="C154">
        <v>2394729</v>
      </c>
      <c r="D154">
        <v>3</v>
      </c>
      <c r="E154" t="s">
        <v>103</v>
      </c>
      <c r="F154" t="s">
        <v>95</v>
      </c>
      <c r="G154">
        <v>2551</v>
      </c>
      <c r="H154">
        <v>870</v>
      </c>
      <c r="I154">
        <v>100</v>
      </c>
      <c r="J154">
        <v>34</v>
      </c>
      <c r="K154">
        <v>122</v>
      </c>
      <c r="L154">
        <v>1</v>
      </c>
      <c r="M154" t="s">
        <v>101</v>
      </c>
      <c r="N154" t="s">
        <v>102</v>
      </c>
      <c r="O154" s="2">
        <v>268.96395963999998</v>
      </c>
      <c r="P154" s="15">
        <v>45742</v>
      </c>
      <c r="Q154" s="15">
        <v>45762</v>
      </c>
      <c r="R154" s="15">
        <v>45769</v>
      </c>
      <c r="S154" t="s">
        <v>22</v>
      </c>
      <c r="T154">
        <v>10</v>
      </c>
      <c r="U154" s="2">
        <v>324.07952513999999</v>
      </c>
      <c r="V154" s="2">
        <v>6613.8678599999994</v>
      </c>
      <c r="W154" s="2">
        <v>9.0682417600000012</v>
      </c>
      <c r="X154" s="2">
        <v>2.4803150400000002</v>
      </c>
      <c r="Y154" s="2">
        <v>4.2782153599999999</v>
      </c>
      <c r="Z154" s="6">
        <f>Crate_BOMs[[#This Row],[glass weight (lb)]]+Crate_BOMs[[#This Row],[Crate Weight (lb)]]/COUNTIF(Crate_BOMs[crate no.],Crate_BOMs[[#This Row],[crate no.]])</f>
        <v>295.97058673499998</v>
      </c>
      <c r="AA154" s="6" t="str">
        <f>IFERROR(MID(Crate_BOMs[[#This Row],[no]],FIND("ECN",Crate_BOMs[[#This Row],[no]]),200),MID(Crate_BOMs[[#This Row],[no]],39,200))</f>
        <v>2.05 &amp; 2.09 GLA07</v>
      </c>
      <c r="AB154" s="6" t="str">
        <f>SUBSTITUTE(IF(RIGHT(Crate_BOMs[[#This Row],[PO Sublot-GL]],6)="curved",RIGHT(Crate_BOMs[[#This Row],[PO Sublot-GL]],12),RIGHT(Crate_BOMs[[#This Row],[PO Sublot-GL]],5))," ","")</f>
        <v>GLA07</v>
      </c>
      <c r="AC154" s="6" t="str">
        <f>SUBSTITUTE(LEFT(Crate_BOMs[[#This Row],[PO Sublot-GL]],LEN(Crate_BOMs[[#This Row],[PO Sublot-GL]])-LEN(Crate_BOMs[[#This Row],[Glass Type]]))," ","")</f>
        <v>2.05&amp;2.09</v>
      </c>
      <c r="AD154" s="6" t="str">
        <f>LEFT(Crate_BOMs[[#This Row],[no]],FIND(" ",Crate_BOMs[[#This Row],[no]],5)-1)</f>
        <v>PO 40536</v>
      </c>
      <c r="AE154" s="6" cm="1">
        <f t="array" ref="AE154">COUNTA(_xlfn.UNIQUE(_xlfn._xlws.FILTER(Crate_BOMs[PO],Crate_BOMs[crate no.]=Crate_BOMs[[#This Row],[crate no.]])))</f>
        <v>1</v>
      </c>
      <c r="AF154" s="10" t="str">
        <f>IF(Crate_BOMs[[#This Row],['# POs in Crate]]=1,"",IF(VLOOKUP(Crate_BOMs[[#This Row],[crate no.]],Crates_[[crate no.]:[New Sublot]],3,FALSE)="","",VLOOKUP(Crate_BOMs[[#This Row],[crate no.]],Crates_[[crate no.]:[New Sublot]],3,FALSE)))</f>
        <v/>
      </c>
      <c r="AG154" s="6" t="str">
        <f>IF(Crate_BOMs[[#This Row],['# POs in Crate]]=1,Crate_BOMs[[#This Row],[PO Sublot]],IF(Crate_BOMs[[#This Row],[UPDATED Sublot]]="","",Crate_BOMs[[#This Row],[UPDATED Sublot]]))</f>
        <v>2.05&amp;2.09</v>
      </c>
    </row>
    <row r="155" spans="1:33" x14ac:dyDescent="0.25">
      <c r="A155">
        <v>4</v>
      </c>
      <c r="B155">
        <v>300520594</v>
      </c>
      <c r="C155">
        <v>2394736</v>
      </c>
      <c r="D155">
        <v>1</v>
      </c>
      <c r="E155" t="s">
        <v>104</v>
      </c>
      <c r="F155" t="s">
        <v>105</v>
      </c>
      <c r="G155">
        <v>1076</v>
      </c>
      <c r="H155">
        <v>870</v>
      </c>
      <c r="I155">
        <v>42</v>
      </c>
      <c r="J155">
        <v>34</v>
      </c>
      <c r="K155">
        <v>52</v>
      </c>
      <c r="L155">
        <v>1</v>
      </c>
      <c r="M155" t="s">
        <v>89</v>
      </c>
      <c r="N155" t="s">
        <v>90</v>
      </c>
      <c r="O155" s="2">
        <v>114.64037623999999</v>
      </c>
      <c r="P155" s="15">
        <v>45742</v>
      </c>
      <c r="Q155" s="15">
        <v>45762</v>
      </c>
      <c r="R155" s="15">
        <v>45769</v>
      </c>
      <c r="S155" t="s">
        <v>22</v>
      </c>
      <c r="T155">
        <v>10</v>
      </c>
      <c r="U155" s="2">
        <v>467.37999543999996</v>
      </c>
      <c r="V155" s="2">
        <v>6613.8678599999994</v>
      </c>
      <c r="W155" s="2">
        <v>12.828084400000002</v>
      </c>
      <c r="X155" s="2">
        <v>2.4934384000000001</v>
      </c>
      <c r="Y155" s="2">
        <v>4.9540683999999997</v>
      </c>
      <c r="Z155" s="6">
        <f>Crate_BOMs[[#This Row],[glass weight (lb)]]+Crate_BOMs[[#This Row],[Crate Weight (lb)]]/COUNTIF(Crate_BOMs[crate no.],Crate_BOMs[[#This Row],[crate no.]])</f>
        <v>166.57148684444445</v>
      </c>
      <c r="AA155" s="6" t="str">
        <f>IFERROR(MID(Crate_BOMs[[#This Row],[no]],FIND("ECN",Crate_BOMs[[#This Row],[no]]),200),MID(Crate_BOMs[[#This Row],[no]],39,200))</f>
        <v>2.05 &amp; 2.09 GLZ19</v>
      </c>
      <c r="AB155" s="6" t="str">
        <f>SUBSTITUTE(IF(RIGHT(Crate_BOMs[[#This Row],[PO Sublot-GL]],6)="curved",RIGHT(Crate_BOMs[[#This Row],[PO Sublot-GL]],12),RIGHT(Crate_BOMs[[#This Row],[PO Sublot-GL]],5))," ","")</f>
        <v>GLZ19</v>
      </c>
      <c r="AC155" s="6" t="str">
        <f>SUBSTITUTE(LEFT(Crate_BOMs[[#This Row],[PO Sublot-GL]],LEN(Crate_BOMs[[#This Row],[PO Sublot-GL]])-LEN(Crate_BOMs[[#This Row],[Glass Type]]))," ","")</f>
        <v>2.05&amp;2.09</v>
      </c>
      <c r="AD155" s="6" t="str">
        <f>LEFT(Crate_BOMs[[#This Row],[no]],FIND(" ",Crate_BOMs[[#This Row],[no]],5)-1)</f>
        <v>PO 40536</v>
      </c>
      <c r="AE155" s="6" cm="1">
        <f t="array" ref="AE155">COUNTA(_xlfn.UNIQUE(_xlfn._xlws.FILTER(Crate_BOMs[PO],Crate_BOMs[crate no.]=Crate_BOMs[[#This Row],[crate no.]])))</f>
        <v>1</v>
      </c>
      <c r="AF155" s="10" t="str">
        <f>IF(Crate_BOMs[[#This Row],['# POs in Crate]]=1,"",IF(VLOOKUP(Crate_BOMs[[#This Row],[crate no.]],Crates_[[crate no.]:[New Sublot]],3,FALSE)="","",VLOOKUP(Crate_BOMs[[#This Row],[crate no.]],Crates_[[crate no.]:[New Sublot]],3,FALSE)))</f>
        <v/>
      </c>
      <c r="AG155" s="6" t="str">
        <f>IF(Crate_BOMs[[#This Row],['# POs in Crate]]=1,Crate_BOMs[[#This Row],[PO Sublot]],IF(Crate_BOMs[[#This Row],[UPDATED Sublot]]="","",Crate_BOMs[[#This Row],[UPDATED Sublot]]))</f>
        <v>2.05&amp;2.09</v>
      </c>
    </row>
    <row r="156" spans="1:33" x14ac:dyDescent="0.25">
      <c r="A156">
        <v>4</v>
      </c>
      <c r="B156">
        <v>300520594</v>
      </c>
      <c r="C156">
        <v>2394732</v>
      </c>
      <c r="D156">
        <v>1</v>
      </c>
      <c r="E156" t="s">
        <v>87</v>
      </c>
      <c r="F156" t="s">
        <v>88</v>
      </c>
      <c r="G156">
        <v>3743</v>
      </c>
      <c r="H156">
        <v>870</v>
      </c>
      <c r="I156">
        <v>147</v>
      </c>
      <c r="J156">
        <v>34</v>
      </c>
      <c r="K156">
        <v>179</v>
      </c>
      <c r="L156">
        <v>1</v>
      </c>
      <c r="M156" t="s">
        <v>89</v>
      </c>
      <c r="N156" t="s">
        <v>90</v>
      </c>
      <c r="O156" s="2">
        <v>394.62744898</v>
      </c>
      <c r="P156" s="15">
        <v>45742</v>
      </c>
      <c r="Q156" s="15">
        <v>45762</v>
      </c>
      <c r="R156" s="15">
        <v>45769</v>
      </c>
      <c r="S156" t="s">
        <v>22</v>
      </c>
      <c r="T156">
        <v>10</v>
      </c>
      <c r="U156" s="2">
        <v>467.37999543999996</v>
      </c>
      <c r="V156" s="2">
        <v>6613.8678599999994</v>
      </c>
      <c r="W156" s="2">
        <v>12.828084400000002</v>
      </c>
      <c r="X156" s="2">
        <v>2.4934384000000001</v>
      </c>
      <c r="Y156" s="2">
        <v>4.9540683999999997</v>
      </c>
      <c r="Z156" s="6">
        <f>Crate_BOMs[[#This Row],[glass weight (lb)]]+Crate_BOMs[[#This Row],[Crate Weight (lb)]]/COUNTIF(Crate_BOMs[crate no.],Crate_BOMs[[#This Row],[crate no.]])</f>
        <v>446.55855958444442</v>
      </c>
      <c r="AA156" s="6" t="str">
        <f>IFERROR(MID(Crate_BOMs[[#This Row],[no]],FIND("ECN",Crate_BOMs[[#This Row],[no]]),200),MID(Crate_BOMs[[#This Row],[no]],39,200))</f>
        <v>2.05 &amp; 2.09 GLT07</v>
      </c>
      <c r="AB156" s="6" t="str">
        <f>SUBSTITUTE(IF(RIGHT(Crate_BOMs[[#This Row],[PO Sublot-GL]],6)="curved",RIGHT(Crate_BOMs[[#This Row],[PO Sublot-GL]],12),RIGHT(Crate_BOMs[[#This Row],[PO Sublot-GL]],5))," ","")</f>
        <v>GLT07</v>
      </c>
      <c r="AC156" s="6" t="str">
        <f>SUBSTITUTE(LEFT(Crate_BOMs[[#This Row],[PO Sublot-GL]],LEN(Crate_BOMs[[#This Row],[PO Sublot-GL]])-LEN(Crate_BOMs[[#This Row],[Glass Type]]))," ","")</f>
        <v>2.05&amp;2.09</v>
      </c>
      <c r="AD156" s="6" t="str">
        <f>LEFT(Crate_BOMs[[#This Row],[no]],FIND(" ",Crate_BOMs[[#This Row],[no]],5)-1)</f>
        <v>PO 40536</v>
      </c>
      <c r="AE156" s="6" cm="1">
        <f t="array" ref="AE156">COUNTA(_xlfn.UNIQUE(_xlfn._xlws.FILTER(Crate_BOMs[PO],Crate_BOMs[crate no.]=Crate_BOMs[[#This Row],[crate no.]])))</f>
        <v>1</v>
      </c>
      <c r="AF156" s="10" t="str">
        <f>IF(Crate_BOMs[[#This Row],['# POs in Crate]]=1,"",IF(VLOOKUP(Crate_BOMs[[#This Row],[crate no.]],Crates_[[crate no.]:[New Sublot]],3,FALSE)="","",VLOOKUP(Crate_BOMs[[#This Row],[crate no.]],Crates_[[crate no.]:[New Sublot]],3,FALSE)))</f>
        <v/>
      </c>
      <c r="AG156" s="6" t="str">
        <f>IF(Crate_BOMs[[#This Row],['# POs in Crate]]=1,Crate_BOMs[[#This Row],[PO Sublot]],IF(Crate_BOMs[[#This Row],[UPDATED Sublot]]="","",Crate_BOMs[[#This Row],[UPDATED Sublot]]))</f>
        <v>2.05&amp;2.09</v>
      </c>
    </row>
    <row r="157" spans="1:33" x14ac:dyDescent="0.25">
      <c r="A157">
        <v>4</v>
      </c>
      <c r="B157">
        <v>300520594</v>
      </c>
      <c r="C157">
        <v>2394736</v>
      </c>
      <c r="D157">
        <v>2</v>
      </c>
      <c r="E157" t="s">
        <v>106</v>
      </c>
      <c r="F157" t="s">
        <v>105</v>
      </c>
      <c r="G157">
        <v>1076</v>
      </c>
      <c r="H157">
        <v>2496</v>
      </c>
      <c r="I157">
        <v>42</v>
      </c>
      <c r="J157">
        <v>98</v>
      </c>
      <c r="K157">
        <v>148</v>
      </c>
      <c r="L157">
        <v>1</v>
      </c>
      <c r="M157" t="s">
        <v>89</v>
      </c>
      <c r="N157" t="s">
        <v>90</v>
      </c>
      <c r="O157" s="2">
        <v>326.28414776</v>
      </c>
      <c r="P157" s="15">
        <v>45742</v>
      </c>
      <c r="Q157" s="15">
        <v>45762</v>
      </c>
      <c r="R157" s="15">
        <v>45769</v>
      </c>
      <c r="S157" t="s">
        <v>22</v>
      </c>
      <c r="T157">
        <v>10</v>
      </c>
      <c r="U157" s="2">
        <v>467.37999543999996</v>
      </c>
      <c r="V157" s="2">
        <v>6613.8678599999994</v>
      </c>
      <c r="W157" s="2">
        <v>12.828084400000002</v>
      </c>
      <c r="X157" s="2">
        <v>2.4934384000000001</v>
      </c>
      <c r="Y157" s="2">
        <v>4.9540683999999997</v>
      </c>
      <c r="Z157" s="6">
        <f>Crate_BOMs[[#This Row],[glass weight (lb)]]+Crate_BOMs[[#This Row],[Crate Weight (lb)]]/COUNTIF(Crate_BOMs[crate no.],Crate_BOMs[[#This Row],[crate no.]])</f>
        <v>378.21525836444442</v>
      </c>
      <c r="AA157" s="6" t="str">
        <f>IFERROR(MID(Crate_BOMs[[#This Row],[no]],FIND("ECN",Crate_BOMs[[#This Row],[no]]),200),MID(Crate_BOMs[[#This Row],[no]],39,200))</f>
        <v>2.05 &amp; 2.09 GLZ19</v>
      </c>
      <c r="AB157" s="6" t="str">
        <f>SUBSTITUTE(IF(RIGHT(Crate_BOMs[[#This Row],[PO Sublot-GL]],6)="curved",RIGHT(Crate_BOMs[[#This Row],[PO Sublot-GL]],12),RIGHT(Crate_BOMs[[#This Row],[PO Sublot-GL]],5))," ","")</f>
        <v>GLZ19</v>
      </c>
      <c r="AC157" s="6" t="str">
        <f>SUBSTITUTE(LEFT(Crate_BOMs[[#This Row],[PO Sublot-GL]],LEN(Crate_BOMs[[#This Row],[PO Sublot-GL]])-LEN(Crate_BOMs[[#This Row],[Glass Type]]))," ","")</f>
        <v>2.05&amp;2.09</v>
      </c>
      <c r="AD157" s="6" t="str">
        <f>LEFT(Crate_BOMs[[#This Row],[no]],FIND(" ",Crate_BOMs[[#This Row],[no]],5)-1)</f>
        <v>PO 40536</v>
      </c>
      <c r="AE157" s="6" cm="1">
        <f t="array" ref="AE157">COUNTA(_xlfn.UNIQUE(_xlfn._xlws.FILTER(Crate_BOMs[PO],Crate_BOMs[crate no.]=Crate_BOMs[[#This Row],[crate no.]])))</f>
        <v>1</v>
      </c>
      <c r="AF157" s="10" t="str">
        <f>IF(Crate_BOMs[[#This Row],['# POs in Crate]]=1,"",IF(VLOOKUP(Crate_BOMs[[#This Row],[crate no.]],Crates_[[crate no.]:[New Sublot]],3,FALSE)="","",VLOOKUP(Crate_BOMs[[#This Row],[crate no.]],Crates_[[crate no.]:[New Sublot]],3,FALSE)))</f>
        <v/>
      </c>
      <c r="AG157" s="6" t="str">
        <f>IF(Crate_BOMs[[#This Row],['# POs in Crate]]=1,Crate_BOMs[[#This Row],[PO Sublot]],IF(Crate_BOMs[[#This Row],[UPDATED Sublot]]="","",Crate_BOMs[[#This Row],[UPDATED Sublot]]))</f>
        <v>2.05&amp;2.09</v>
      </c>
    </row>
    <row r="158" spans="1:33" x14ac:dyDescent="0.25">
      <c r="A158">
        <v>4</v>
      </c>
      <c r="B158">
        <v>300520594</v>
      </c>
      <c r="C158">
        <v>2394732</v>
      </c>
      <c r="D158">
        <v>1</v>
      </c>
      <c r="E158" t="s">
        <v>87</v>
      </c>
      <c r="F158" t="s">
        <v>88</v>
      </c>
      <c r="G158">
        <v>3743</v>
      </c>
      <c r="H158">
        <v>870</v>
      </c>
      <c r="I158">
        <v>147</v>
      </c>
      <c r="J158">
        <v>34</v>
      </c>
      <c r="K158">
        <v>179</v>
      </c>
      <c r="L158">
        <v>1</v>
      </c>
      <c r="M158" t="s">
        <v>89</v>
      </c>
      <c r="N158" t="s">
        <v>90</v>
      </c>
      <c r="O158" s="2">
        <v>394.62744898</v>
      </c>
      <c r="P158" s="15">
        <v>45742</v>
      </c>
      <c r="Q158" s="15">
        <v>45762</v>
      </c>
      <c r="R158" s="15">
        <v>45769</v>
      </c>
      <c r="S158" t="s">
        <v>22</v>
      </c>
      <c r="T158">
        <v>10</v>
      </c>
      <c r="U158" s="2">
        <v>467.37999543999996</v>
      </c>
      <c r="V158" s="2">
        <v>6613.8678599999994</v>
      </c>
      <c r="W158" s="2">
        <v>12.828084400000002</v>
      </c>
      <c r="X158" s="2">
        <v>2.4934384000000001</v>
      </c>
      <c r="Y158" s="2">
        <v>4.9540683999999997</v>
      </c>
      <c r="Z158" s="6">
        <f>Crate_BOMs[[#This Row],[glass weight (lb)]]+Crate_BOMs[[#This Row],[Crate Weight (lb)]]/COUNTIF(Crate_BOMs[crate no.],Crate_BOMs[[#This Row],[crate no.]])</f>
        <v>446.55855958444442</v>
      </c>
      <c r="AA158" s="6" t="str">
        <f>IFERROR(MID(Crate_BOMs[[#This Row],[no]],FIND("ECN",Crate_BOMs[[#This Row],[no]]),200),MID(Crate_BOMs[[#This Row],[no]],39,200))</f>
        <v>2.05 &amp; 2.09 GLT07</v>
      </c>
      <c r="AB158" s="6" t="str">
        <f>SUBSTITUTE(IF(RIGHT(Crate_BOMs[[#This Row],[PO Sublot-GL]],6)="curved",RIGHT(Crate_BOMs[[#This Row],[PO Sublot-GL]],12),RIGHT(Crate_BOMs[[#This Row],[PO Sublot-GL]],5))," ","")</f>
        <v>GLT07</v>
      </c>
      <c r="AC158" s="6" t="str">
        <f>SUBSTITUTE(LEFT(Crate_BOMs[[#This Row],[PO Sublot-GL]],LEN(Crate_BOMs[[#This Row],[PO Sublot-GL]])-LEN(Crate_BOMs[[#This Row],[Glass Type]]))," ","")</f>
        <v>2.05&amp;2.09</v>
      </c>
      <c r="AD158" s="6" t="str">
        <f>LEFT(Crate_BOMs[[#This Row],[no]],FIND(" ",Crate_BOMs[[#This Row],[no]],5)-1)</f>
        <v>PO 40536</v>
      </c>
      <c r="AE158" s="6" cm="1">
        <f t="array" ref="AE158">COUNTA(_xlfn.UNIQUE(_xlfn._xlws.FILTER(Crate_BOMs[PO],Crate_BOMs[crate no.]=Crate_BOMs[[#This Row],[crate no.]])))</f>
        <v>1</v>
      </c>
      <c r="AF158" s="10" t="str">
        <f>IF(Crate_BOMs[[#This Row],['# POs in Crate]]=1,"",IF(VLOOKUP(Crate_BOMs[[#This Row],[crate no.]],Crates_[[crate no.]:[New Sublot]],3,FALSE)="","",VLOOKUP(Crate_BOMs[[#This Row],[crate no.]],Crates_[[crate no.]:[New Sublot]],3,FALSE)))</f>
        <v/>
      </c>
      <c r="AG158" s="6" t="str">
        <f>IF(Crate_BOMs[[#This Row],['# POs in Crate]]=1,Crate_BOMs[[#This Row],[PO Sublot]],IF(Crate_BOMs[[#This Row],[UPDATED Sublot]]="","",Crate_BOMs[[#This Row],[UPDATED Sublot]]))</f>
        <v>2.05&amp;2.09</v>
      </c>
    </row>
    <row r="159" spans="1:33" x14ac:dyDescent="0.25">
      <c r="A159">
        <v>4</v>
      </c>
      <c r="B159">
        <v>300520594</v>
      </c>
      <c r="C159">
        <v>2394732</v>
      </c>
      <c r="D159">
        <v>1</v>
      </c>
      <c r="E159" t="s">
        <v>87</v>
      </c>
      <c r="F159" t="s">
        <v>88</v>
      </c>
      <c r="G159">
        <v>3743</v>
      </c>
      <c r="H159">
        <v>870</v>
      </c>
      <c r="I159">
        <v>147</v>
      </c>
      <c r="J159">
        <v>34</v>
      </c>
      <c r="K159">
        <v>179</v>
      </c>
      <c r="L159">
        <v>1</v>
      </c>
      <c r="M159" t="s">
        <v>89</v>
      </c>
      <c r="N159" t="s">
        <v>90</v>
      </c>
      <c r="O159" s="2">
        <v>394.62744898</v>
      </c>
      <c r="P159" s="15">
        <v>45742</v>
      </c>
      <c r="Q159" s="15">
        <v>45762</v>
      </c>
      <c r="R159" s="15">
        <v>45769</v>
      </c>
      <c r="S159" t="s">
        <v>22</v>
      </c>
      <c r="T159">
        <v>10</v>
      </c>
      <c r="U159" s="2">
        <v>467.37999543999996</v>
      </c>
      <c r="V159" s="2">
        <v>6613.8678599999994</v>
      </c>
      <c r="W159" s="2">
        <v>12.828084400000002</v>
      </c>
      <c r="X159" s="2">
        <v>2.4934384000000001</v>
      </c>
      <c r="Y159" s="2">
        <v>4.9540683999999997</v>
      </c>
      <c r="Z159" s="6">
        <f>Crate_BOMs[[#This Row],[glass weight (lb)]]+Crate_BOMs[[#This Row],[Crate Weight (lb)]]/COUNTIF(Crate_BOMs[crate no.],Crate_BOMs[[#This Row],[crate no.]])</f>
        <v>446.55855958444442</v>
      </c>
      <c r="AA159" s="6" t="str">
        <f>IFERROR(MID(Crate_BOMs[[#This Row],[no]],FIND("ECN",Crate_BOMs[[#This Row],[no]]),200),MID(Crate_BOMs[[#This Row],[no]],39,200))</f>
        <v>2.05 &amp; 2.09 GLT07</v>
      </c>
      <c r="AB159" s="6" t="str">
        <f>SUBSTITUTE(IF(RIGHT(Crate_BOMs[[#This Row],[PO Sublot-GL]],6)="curved",RIGHT(Crate_BOMs[[#This Row],[PO Sublot-GL]],12),RIGHT(Crate_BOMs[[#This Row],[PO Sublot-GL]],5))," ","")</f>
        <v>GLT07</v>
      </c>
      <c r="AC159" s="6" t="str">
        <f>SUBSTITUTE(LEFT(Crate_BOMs[[#This Row],[PO Sublot-GL]],LEN(Crate_BOMs[[#This Row],[PO Sublot-GL]])-LEN(Crate_BOMs[[#This Row],[Glass Type]]))," ","")</f>
        <v>2.05&amp;2.09</v>
      </c>
      <c r="AD159" s="6" t="str">
        <f>LEFT(Crate_BOMs[[#This Row],[no]],FIND(" ",Crate_BOMs[[#This Row],[no]],5)-1)</f>
        <v>PO 40536</v>
      </c>
      <c r="AE159" s="6" cm="1">
        <f t="array" ref="AE159">COUNTA(_xlfn.UNIQUE(_xlfn._xlws.FILTER(Crate_BOMs[PO],Crate_BOMs[crate no.]=Crate_BOMs[[#This Row],[crate no.]])))</f>
        <v>1</v>
      </c>
      <c r="AF159" s="10" t="str">
        <f>IF(Crate_BOMs[[#This Row],['# POs in Crate]]=1,"",IF(VLOOKUP(Crate_BOMs[[#This Row],[crate no.]],Crates_[[crate no.]:[New Sublot]],3,FALSE)="","",VLOOKUP(Crate_BOMs[[#This Row],[crate no.]],Crates_[[crate no.]:[New Sublot]],3,FALSE)))</f>
        <v/>
      </c>
      <c r="AG159" s="6" t="str">
        <f>IF(Crate_BOMs[[#This Row],['# POs in Crate]]=1,Crate_BOMs[[#This Row],[PO Sublot]],IF(Crate_BOMs[[#This Row],[UPDATED Sublot]]="","",Crate_BOMs[[#This Row],[UPDATED Sublot]]))</f>
        <v>2.05&amp;2.09</v>
      </c>
    </row>
    <row r="160" spans="1:33" x14ac:dyDescent="0.25">
      <c r="A160">
        <v>4</v>
      </c>
      <c r="B160">
        <v>300520594</v>
      </c>
      <c r="C160">
        <v>2394732</v>
      </c>
      <c r="D160">
        <v>1</v>
      </c>
      <c r="E160" t="s">
        <v>87</v>
      </c>
      <c r="F160" t="s">
        <v>88</v>
      </c>
      <c r="G160">
        <v>3743</v>
      </c>
      <c r="H160">
        <v>870</v>
      </c>
      <c r="I160">
        <v>147</v>
      </c>
      <c r="J160">
        <v>34</v>
      </c>
      <c r="K160">
        <v>179</v>
      </c>
      <c r="L160">
        <v>1</v>
      </c>
      <c r="M160" t="s">
        <v>89</v>
      </c>
      <c r="N160" t="s">
        <v>90</v>
      </c>
      <c r="O160" s="2">
        <v>394.62744898</v>
      </c>
      <c r="P160" s="15">
        <v>45742</v>
      </c>
      <c r="Q160" s="15">
        <v>45762</v>
      </c>
      <c r="R160" s="15">
        <v>45769</v>
      </c>
      <c r="S160" t="s">
        <v>22</v>
      </c>
      <c r="T160">
        <v>10</v>
      </c>
      <c r="U160" s="2">
        <v>467.37999543999996</v>
      </c>
      <c r="V160" s="2">
        <v>6613.8678599999994</v>
      </c>
      <c r="W160" s="2">
        <v>12.828084400000002</v>
      </c>
      <c r="X160" s="2">
        <v>2.4934384000000001</v>
      </c>
      <c r="Y160" s="2">
        <v>4.9540683999999997</v>
      </c>
      <c r="Z160" s="6">
        <f>Crate_BOMs[[#This Row],[glass weight (lb)]]+Crate_BOMs[[#This Row],[Crate Weight (lb)]]/COUNTIF(Crate_BOMs[crate no.],Crate_BOMs[[#This Row],[crate no.]])</f>
        <v>446.55855958444442</v>
      </c>
      <c r="AA160" s="6" t="str">
        <f>IFERROR(MID(Crate_BOMs[[#This Row],[no]],FIND("ECN",Crate_BOMs[[#This Row],[no]]),200),MID(Crate_BOMs[[#This Row],[no]],39,200))</f>
        <v>2.05 &amp; 2.09 GLT07</v>
      </c>
      <c r="AB160" s="6" t="str">
        <f>SUBSTITUTE(IF(RIGHT(Crate_BOMs[[#This Row],[PO Sublot-GL]],6)="curved",RIGHT(Crate_BOMs[[#This Row],[PO Sublot-GL]],12),RIGHT(Crate_BOMs[[#This Row],[PO Sublot-GL]],5))," ","")</f>
        <v>GLT07</v>
      </c>
      <c r="AC160" s="6" t="str">
        <f>SUBSTITUTE(LEFT(Crate_BOMs[[#This Row],[PO Sublot-GL]],LEN(Crate_BOMs[[#This Row],[PO Sublot-GL]])-LEN(Crate_BOMs[[#This Row],[Glass Type]]))," ","")</f>
        <v>2.05&amp;2.09</v>
      </c>
      <c r="AD160" s="6" t="str">
        <f>LEFT(Crate_BOMs[[#This Row],[no]],FIND(" ",Crate_BOMs[[#This Row],[no]],5)-1)</f>
        <v>PO 40536</v>
      </c>
      <c r="AE160" s="6" cm="1">
        <f t="array" ref="AE160">COUNTA(_xlfn.UNIQUE(_xlfn._xlws.FILTER(Crate_BOMs[PO],Crate_BOMs[crate no.]=Crate_BOMs[[#This Row],[crate no.]])))</f>
        <v>1</v>
      </c>
      <c r="AF160" s="10" t="str">
        <f>IF(Crate_BOMs[[#This Row],['# POs in Crate]]=1,"",IF(VLOOKUP(Crate_BOMs[[#This Row],[crate no.]],Crates_[[crate no.]:[New Sublot]],3,FALSE)="","",VLOOKUP(Crate_BOMs[[#This Row],[crate no.]],Crates_[[crate no.]:[New Sublot]],3,FALSE)))</f>
        <v/>
      </c>
      <c r="AG160" s="6" t="str">
        <f>IF(Crate_BOMs[[#This Row],['# POs in Crate]]=1,Crate_BOMs[[#This Row],[PO Sublot]],IF(Crate_BOMs[[#This Row],[UPDATED Sublot]]="","",Crate_BOMs[[#This Row],[UPDATED Sublot]]))</f>
        <v>2.05&amp;2.09</v>
      </c>
    </row>
    <row r="161" spans="1:33" x14ac:dyDescent="0.25">
      <c r="A161">
        <v>4</v>
      </c>
      <c r="B161">
        <v>300520594</v>
      </c>
      <c r="C161">
        <v>2394732</v>
      </c>
      <c r="D161">
        <v>1</v>
      </c>
      <c r="E161" t="s">
        <v>87</v>
      </c>
      <c r="F161" t="s">
        <v>88</v>
      </c>
      <c r="G161">
        <v>3743</v>
      </c>
      <c r="H161">
        <v>870</v>
      </c>
      <c r="I161">
        <v>147</v>
      </c>
      <c r="J161">
        <v>34</v>
      </c>
      <c r="K161">
        <v>179</v>
      </c>
      <c r="L161">
        <v>1</v>
      </c>
      <c r="M161" t="s">
        <v>89</v>
      </c>
      <c r="N161" t="s">
        <v>90</v>
      </c>
      <c r="O161" s="2">
        <v>394.62744898</v>
      </c>
      <c r="P161" s="15">
        <v>45742</v>
      </c>
      <c r="Q161" s="15">
        <v>45762</v>
      </c>
      <c r="R161" s="15">
        <v>45769</v>
      </c>
      <c r="S161" t="s">
        <v>22</v>
      </c>
      <c r="T161">
        <v>10</v>
      </c>
      <c r="U161" s="2">
        <v>467.37999543999996</v>
      </c>
      <c r="V161" s="2">
        <v>6613.8678599999994</v>
      </c>
      <c r="W161" s="2">
        <v>12.828084400000002</v>
      </c>
      <c r="X161" s="2">
        <v>2.4934384000000001</v>
      </c>
      <c r="Y161" s="2">
        <v>4.9540683999999997</v>
      </c>
      <c r="Z161" s="6">
        <f>Crate_BOMs[[#This Row],[glass weight (lb)]]+Crate_BOMs[[#This Row],[Crate Weight (lb)]]/COUNTIF(Crate_BOMs[crate no.],Crate_BOMs[[#This Row],[crate no.]])</f>
        <v>446.55855958444442</v>
      </c>
      <c r="AA161" s="6" t="str">
        <f>IFERROR(MID(Crate_BOMs[[#This Row],[no]],FIND("ECN",Crate_BOMs[[#This Row],[no]]),200),MID(Crate_BOMs[[#This Row],[no]],39,200))</f>
        <v>2.05 &amp; 2.09 GLT07</v>
      </c>
      <c r="AB161" s="6" t="str">
        <f>SUBSTITUTE(IF(RIGHT(Crate_BOMs[[#This Row],[PO Sublot-GL]],6)="curved",RIGHT(Crate_BOMs[[#This Row],[PO Sublot-GL]],12),RIGHT(Crate_BOMs[[#This Row],[PO Sublot-GL]],5))," ","")</f>
        <v>GLT07</v>
      </c>
      <c r="AC161" s="6" t="str">
        <f>SUBSTITUTE(LEFT(Crate_BOMs[[#This Row],[PO Sublot-GL]],LEN(Crate_BOMs[[#This Row],[PO Sublot-GL]])-LEN(Crate_BOMs[[#This Row],[Glass Type]]))," ","")</f>
        <v>2.05&amp;2.09</v>
      </c>
      <c r="AD161" s="6" t="str">
        <f>LEFT(Crate_BOMs[[#This Row],[no]],FIND(" ",Crate_BOMs[[#This Row],[no]],5)-1)</f>
        <v>PO 40536</v>
      </c>
      <c r="AE161" s="6" cm="1">
        <f t="array" ref="AE161">COUNTA(_xlfn.UNIQUE(_xlfn._xlws.FILTER(Crate_BOMs[PO],Crate_BOMs[crate no.]=Crate_BOMs[[#This Row],[crate no.]])))</f>
        <v>1</v>
      </c>
      <c r="AF161" s="10" t="str">
        <f>IF(Crate_BOMs[[#This Row],['# POs in Crate]]=1,"",IF(VLOOKUP(Crate_BOMs[[#This Row],[crate no.]],Crates_[[crate no.]:[New Sublot]],3,FALSE)="","",VLOOKUP(Crate_BOMs[[#This Row],[crate no.]],Crates_[[crate no.]:[New Sublot]],3,FALSE)))</f>
        <v/>
      </c>
      <c r="AG161" s="6" t="str">
        <f>IF(Crate_BOMs[[#This Row],['# POs in Crate]]=1,Crate_BOMs[[#This Row],[PO Sublot]],IF(Crate_BOMs[[#This Row],[UPDATED Sublot]]="","",Crate_BOMs[[#This Row],[UPDATED Sublot]]))</f>
        <v>2.05&amp;2.09</v>
      </c>
    </row>
    <row r="162" spans="1:33" x14ac:dyDescent="0.25">
      <c r="A162">
        <v>4</v>
      </c>
      <c r="B162">
        <v>300520594</v>
      </c>
      <c r="C162">
        <v>2394736</v>
      </c>
      <c r="D162">
        <v>1</v>
      </c>
      <c r="E162" t="s">
        <v>104</v>
      </c>
      <c r="F162" t="s">
        <v>105</v>
      </c>
      <c r="G162">
        <v>1076</v>
      </c>
      <c r="H162">
        <v>870</v>
      </c>
      <c r="I162">
        <v>42</v>
      </c>
      <c r="J162">
        <v>34</v>
      </c>
      <c r="K162">
        <v>52</v>
      </c>
      <c r="L162">
        <v>1</v>
      </c>
      <c r="M162" t="s">
        <v>89</v>
      </c>
      <c r="N162" t="s">
        <v>90</v>
      </c>
      <c r="O162" s="2">
        <v>114.64037623999999</v>
      </c>
      <c r="P162" s="15">
        <v>45742</v>
      </c>
      <c r="Q162" s="15">
        <v>45762</v>
      </c>
      <c r="R162" s="15">
        <v>45769</v>
      </c>
      <c r="S162" t="s">
        <v>22</v>
      </c>
      <c r="T162">
        <v>10</v>
      </c>
      <c r="U162" s="2">
        <v>467.37999543999996</v>
      </c>
      <c r="V162" s="2">
        <v>6613.8678599999994</v>
      </c>
      <c r="W162" s="2">
        <v>12.828084400000002</v>
      </c>
      <c r="X162" s="2">
        <v>2.4934384000000001</v>
      </c>
      <c r="Y162" s="2">
        <v>4.9540683999999997</v>
      </c>
      <c r="Z162" s="6">
        <f>Crate_BOMs[[#This Row],[glass weight (lb)]]+Crate_BOMs[[#This Row],[Crate Weight (lb)]]/COUNTIF(Crate_BOMs[crate no.],Crate_BOMs[[#This Row],[crate no.]])</f>
        <v>166.57148684444445</v>
      </c>
      <c r="AA162" s="6" t="str">
        <f>IFERROR(MID(Crate_BOMs[[#This Row],[no]],FIND("ECN",Crate_BOMs[[#This Row],[no]]),200),MID(Crate_BOMs[[#This Row],[no]],39,200))</f>
        <v>2.05 &amp; 2.09 GLZ19</v>
      </c>
      <c r="AB162" s="6" t="str">
        <f>SUBSTITUTE(IF(RIGHT(Crate_BOMs[[#This Row],[PO Sublot-GL]],6)="curved",RIGHT(Crate_BOMs[[#This Row],[PO Sublot-GL]],12),RIGHT(Crate_BOMs[[#This Row],[PO Sublot-GL]],5))," ","")</f>
        <v>GLZ19</v>
      </c>
      <c r="AC162" s="6" t="str">
        <f>SUBSTITUTE(LEFT(Crate_BOMs[[#This Row],[PO Sublot-GL]],LEN(Crate_BOMs[[#This Row],[PO Sublot-GL]])-LEN(Crate_BOMs[[#This Row],[Glass Type]]))," ","")</f>
        <v>2.05&amp;2.09</v>
      </c>
      <c r="AD162" s="6" t="str">
        <f>LEFT(Crate_BOMs[[#This Row],[no]],FIND(" ",Crate_BOMs[[#This Row],[no]],5)-1)</f>
        <v>PO 40536</v>
      </c>
      <c r="AE162" s="6" cm="1">
        <f t="array" ref="AE162">COUNTA(_xlfn.UNIQUE(_xlfn._xlws.FILTER(Crate_BOMs[PO],Crate_BOMs[crate no.]=Crate_BOMs[[#This Row],[crate no.]])))</f>
        <v>1</v>
      </c>
      <c r="AF162" s="10" t="str">
        <f>IF(Crate_BOMs[[#This Row],['# POs in Crate]]=1,"",IF(VLOOKUP(Crate_BOMs[[#This Row],[crate no.]],Crates_[[crate no.]:[New Sublot]],3,FALSE)="","",VLOOKUP(Crate_BOMs[[#This Row],[crate no.]],Crates_[[crate no.]:[New Sublot]],3,FALSE)))</f>
        <v/>
      </c>
      <c r="AG162" s="6" t="str">
        <f>IF(Crate_BOMs[[#This Row],['# POs in Crate]]=1,Crate_BOMs[[#This Row],[PO Sublot]],IF(Crate_BOMs[[#This Row],[UPDATED Sublot]]="","",Crate_BOMs[[#This Row],[UPDATED Sublot]]))</f>
        <v>2.05&amp;2.09</v>
      </c>
    </row>
    <row r="163" spans="1:33" x14ac:dyDescent="0.25">
      <c r="A163">
        <v>4</v>
      </c>
      <c r="B163">
        <v>300520594</v>
      </c>
      <c r="C163">
        <v>2394732</v>
      </c>
      <c r="D163">
        <v>1</v>
      </c>
      <c r="E163" t="s">
        <v>87</v>
      </c>
      <c r="F163" t="s">
        <v>88</v>
      </c>
      <c r="G163">
        <v>3743</v>
      </c>
      <c r="H163">
        <v>870</v>
      </c>
      <c r="I163">
        <v>147</v>
      </c>
      <c r="J163">
        <v>34</v>
      </c>
      <c r="K163">
        <v>179</v>
      </c>
      <c r="L163">
        <v>1</v>
      </c>
      <c r="M163" t="s">
        <v>89</v>
      </c>
      <c r="N163" t="s">
        <v>90</v>
      </c>
      <c r="O163" s="2">
        <v>394.62744898</v>
      </c>
      <c r="P163" s="15">
        <v>45742</v>
      </c>
      <c r="Q163" s="15">
        <v>45762</v>
      </c>
      <c r="R163" s="15">
        <v>45769</v>
      </c>
      <c r="S163" t="s">
        <v>22</v>
      </c>
      <c r="T163">
        <v>10</v>
      </c>
      <c r="U163" s="2">
        <v>467.37999543999996</v>
      </c>
      <c r="V163" s="2">
        <v>6613.8678599999994</v>
      </c>
      <c r="W163" s="2">
        <v>12.828084400000002</v>
      </c>
      <c r="X163" s="2">
        <v>2.4934384000000001</v>
      </c>
      <c r="Y163" s="2">
        <v>4.9540683999999997</v>
      </c>
      <c r="Z163" s="6">
        <f>Crate_BOMs[[#This Row],[glass weight (lb)]]+Crate_BOMs[[#This Row],[Crate Weight (lb)]]/COUNTIF(Crate_BOMs[crate no.],Crate_BOMs[[#This Row],[crate no.]])</f>
        <v>446.55855958444442</v>
      </c>
      <c r="AA163" s="6" t="str">
        <f>IFERROR(MID(Crate_BOMs[[#This Row],[no]],FIND("ECN",Crate_BOMs[[#This Row],[no]]),200),MID(Crate_BOMs[[#This Row],[no]],39,200))</f>
        <v>2.05 &amp; 2.09 GLT07</v>
      </c>
      <c r="AB163" s="6" t="str">
        <f>SUBSTITUTE(IF(RIGHT(Crate_BOMs[[#This Row],[PO Sublot-GL]],6)="curved",RIGHT(Crate_BOMs[[#This Row],[PO Sublot-GL]],12),RIGHT(Crate_BOMs[[#This Row],[PO Sublot-GL]],5))," ","")</f>
        <v>GLT07</v>
      </c>
      <c r="AC163" s="6" t="str">
        <f>SUBSTITUTE(LEFT(Crate_BOMs[[#This Row],[PO Sublot-GL]],LEN(Crate_BOMs[[#This Row],[PO Sublot-GL]])-LEN(Crate_BOMs[[#This Row],[Glass Type]]))," ","")</f>
        <v>2.05&amp;2.09</v>
      </c>
      <c r="AD163" s="6" t="str">
        <f>LEFT(Crate_BOMs[[#This Row],[no]],FIND(" ",Crate_BOMs[[#This Row],[no]],5)-1)</f>
        <v>PO 40536</v>
      </c>
      <c r="AE163" s="6" cm="1">
        <f t="array" ref="AE163">COUNTA(_xlfn.UNIQUE(_xlfn._xlws.FILTER(Crate_BOMs[PO],Crate_BOMs[crate no.]=Crate_BOMs[[#This Row],[crate no.]])))</f>
        <v>1</v>
      </c>
      <c r="AF163" s="10" t="str">
        <f>IF(Crate_BOMs[[#This Row],['# POs in Crate]]=1,"",IF(VLOOKUP(Crate_BOMs[[#This Row],[crate no.]],Crates_[[crate no.]:[New Sublot]],3,FALSE)="","",VLOOKUP(Crate_BOMs[[#This Row],[crate no.]],Crates_[[crate no.]:[New Sublot]],3,FALSE)))</f>
        <v/>
      </c>
      <c r="AG163" s="6" t="str">
        <f>IF(Crate_BOMs[[#This Row],['# POs in Crate]]=1,Crate_BOMs[[#This Row],[PO Sublot]],IF(Crate_BOMs[[#This Row],[UPDATED Sublot]]="","",Crate_BOMs[[#This Row],[UPDATED Sublot]]))</f>
        <v>2.05&amp;2.09</v>
      </c>
    </row>
    <row r="164" spans="1:33" x14ac:dyDescent="0.25">
      <c r="A164">
        <v>4</v>
      </c>
      <c r="B164">
        <v>300520446</v>
      </c>
      <c r="C164">
        <v>2394727</v>
      </c>
      <c r="D164">
        <v>2</v>
      </c>
      <c r="E164" t="s">
        <v>107</v>
      </c>
      <c r="F164" t="s">
        <v>71</v>
      </c>
      <c r="G164">
        <v>2551</v>
      </c>
      <c r="H164">
        <v>1099</v>
      </c>
      <c r="I164">
        <v>100</v>
      </c>
      <c r="J164">
        <v>43</v>
      </c>
      <c r="K164">
        <v>154</v>
      </c>
      <c r="L164">
        <v>1</v>
      </c>
      <c r="M164" t="s">
        <v>108</v>
      </c>
      <c r="N164" t="s">
        <v>109</v>
      </c>
      <c r="O164" s="2">
        <v>339.51188347999999</v>
      </c>
      <c r="P164" s="15">
        <v>45742</v>
      </c>
      <c r="Q164" s="15">
        <v>45762</v>
      </c>
      <c r="R164" s="15">
        <v>45769</v>
      </c>
      <c r="S164" t="s">
        <v>22</v>
      </c>
      <c r="T164">
        <v>10</v>
      </c>
      <c r="U164" s="2">
        <v>423.28754303999995</v>
      </c>
      <c r="V164" s="2">
        <v>6613.8678599999994</v>
      </c>
      <c r="W164" s="2">
        <v>8.9566932000000001</v>
      </c>
      <c r="X164" s="2">
        <v>2.4934384000000001</v>
      </c>
      <c r="Y164" s="2">
        <v>7.6902889600000002</v>
      </c>
      <c r="Z164" s="6">
        <f>Crate_BOMs[[#This Row],[glass weight (lb)]]+Crate_BOMs[[#This Row],[Crate Weight (lb)]]/COUNTIF(Crate_BOMs[crate no.],Crate_BOMs[[#This Row],[crate no.]])</f>
        <v>381.84063778399997</v>
      </c>
      <c r="AA164" s="6" t="str">
        <f>IFERROR(MID(Crate_BOMs[[#This Row],[no]],FIND("ECN",Crate_BOMs[[#This Row],[no]]),200),MID(Crate_BOMs[[#This Row],[no]],39,200))</f>
        <v>2.05 &amp; 2.09 GLA01</v>
      </c>
      <c r="AB164" s="6" t="str">
        <f>SUBSTITUTE(IF(RIGHT(Crate_BOMs[[#This Row],[PO Sublot-GL]],6)="curved",RIGHT(Crate_BOMs[[#This Row],[PO Sublot-GL]],12),RIGHT(Crate_BOMs[[#This Row],[PO Sublot-GL]],5))," ","")</f>
        <v>GLA01</v>
      </c>
      <c r="AC164" s="6" t="str">
        <f>SUBSTITUTE(LEFT(Crate_BOMs[[#This Row],[PO Sublot-GL]],LEN(Crate_BOMs[[#This Row],[PO Sublot-GL]])-LEN(Crate_BOMs[[#This Row],[Glass Type]]))," ","")</f>
        <v>2.05&amp;2.09</v>
      </c>
      <c r="AD164" s="6" t="str">
        <f>LEFT(Crate_BOMs[[#This Row],[no]],FIND(" ",Crate_BOMs[[#This Row],[no]],5)-1)</f>
        <v>PO 40536</v>
      </c>
      <c r="AE164" s="6" cm="1">
        <f t="array" ref="AE164">COUNTA(_xlfn.UNIQUE(_xlfn._xlws.FILTER(Crate_BOMs[PO],Crate_BOMs[crate no.]=Crate_BOMs[[#This Row],[crate no.]])))</f>
        <v>1</v>
      </c>
      <c r="AF164" s="10" t="str">
        <f>IF(Crate_BOMs[[#This Row],['# POs in Crate]]=1,"",IF(VLOOKUP(Crate_BOMs[[#This Row],[crate no.]],Crates_[[crate no.]:[New Sublot]],3,FALSE)="","",VLOOKUP(Crate_BOMs[[#This Row],[crate no.]],Crates_[[crate no.]:[New Sublot]],3,FALSE)))</f>
        <v/>
      </c>
      <c r="AG164" s="6" t="str">
        <f>IF(Crate_BOMs[[#This Row],['# POs in Crate]]=1,Crate_BOMs[[#This Row],[PO Sublot]],IF(Crate_BOMs[[#This Row],[UPDATED Sublot]]="","",Crate_BOMs[[#This Row],[UPDATED Sublot]]))</f>
        <v>2.05&amp;2.09</v>
      </c>
    </row>
    <row r="165" spans="1:33" x14ac:dyDescent="0.25">
      <c r="A165">
        <v>4</v>
      </c>
      <c r="B165">
        <v>300520446</v>
      </c>
      <c r="C165">
        <v>2394733</v>
      </c>
      <c r="D165">
        <v>4</v>
      </c>
      <c r="E165" t="s">
        <v>110</v>
      </c>
      <c r="F165" t="s">
        <v>58</v>
      </c>
      <c r="G165">
        <v>1984</v>
      </c>
      <c r="H165">
        <v>2496</v>
      </c>
      <c r="I165">
        <v>78</v>
      </c>
      <c r="J165">
        <v>98</v>
      </c>
      <c r="K165">
        <v>272</v>
      </c>
      <c r="L165">
        <v>1</v>
      </c>
      <c r="M165" t="s">
        <v>108</v>
      </c>
      <c r="N165" t="s">
        <v>109</v>
      </c>
      <c r="O165" s="2">
        <v>599.65735264</v>
      </c>
      <c r="P165" s="15">
        <v>45742</v>
      </c>
      <c r="Q165" s="15">
        <v>45762</v>
      </c>
      <c r="R165" s="15">
        <v>45769</v>
      </c>
      <c r="S165" t="s">
        <v>22</v>
      </c>
      <c r="T165">
        <v>10</v>
      </c>
      <c r="U165" s="2">
        <v>423.28754303999995</v>
      </c>
      <c r="V165" s="2">
        <v>6613.8678599999994</v>
      </c>
      <c r="W165" s="2">
        <v>8.9566932000000001</v>
      </c>
      <c r="X165" s="2">
        <v>2.4934384000000001</v>
      </c>
      <c r="Y165" s="2">
        <v>7.6902889600000002</v>
      </c>
      <c r="Z165" s="6">
        <f>Crate_BOMs[[#This Row],[glass weight (lb)]]+Crate_BOMs[[#This Row],[Crate Weight (lb)]]/COUNTIF(Crate_BOMs[crate no.],Crate_BOMs[[#This Row],[crate no.]])</f>
        <v>641.98610694399997</v>
      </c>
      <c r="AA165" s="6" t="str">
        <f>IFERROR(MID(Crate_BOMs[[#This Row],[no]],FIND("ECN",Crate_BOMs[[#This Row],[no]]),200),MID(Crate_BOMs[[#This Row],[no]],39,200))</f>
        <v>2.05 &amp; 2.09 GLZ01</v>
      </c>
      <c r="AB165" s="6" t="str">
        <f>SUBSTITUTE(IF(RIGHT(Crate_BOMs[[#This Row],[PO Sublot-GL]],6)="curved",RIGHT(Crate_BOMs[[#This Row],[PO Sublot-GL]],12),RIGHT(Crate_BOMs[[#This Row],[PO Sublot-GL]],5))," ","")</f>
        <v>GLZ01</v>
      </c>
      <c r="AC165" s="6" t="str">
        <f>SUBSTITUTE(LEFT(Crate_BOMs[[#This Row],[PO Sublot-GL]],LEN(Crate_BOMs[[#This Row],[PO Sublot-GL]])-LEN(Crate_BOMs[[#This Row],[Glass Type]]))," ","")</f>
        <v>2.05&amp;2.09</v>
      </c>
      <c r="AD165" s="6" t="str">
        <f>LEFT(Crate_BOMs[[#This Row],[no]],FIND(" ",Crate_BOMs[[#This Row],[no]],5)-1)</f>
        <v>PO 40536</v>
      </c>
      <c r="AE165" s="6" cm="1">
        <f t="array" ref="AE165">COUNTA(_xlfn.UNIQUE(_xlfn._xlws.FILTER(Crate_BOMs[PO],Crate_BOMs[crate no.]=Crate_BOMs[[#This Row],[crate no.]])))</f>
        <v>1</v>
      </c>
      <c r="AF165" s="10" t="str">
        <f>IF(Crate_BOMs[[#This Row],['# POs in Crate]]=1,"",IF(VLOOKUP(Crate_BOMs[[#This Row],[crate no.]],Crates_[[crate no.]:[New Sublot]],3,FALSE)="","",VLOOKUP(Crate_BOMs[[#This Row],[crate no.]],Crates_[[crate no.]:[New Sublot]],3,FALSE)))</f>
        <v/>
      </c>
      <c r="AG165" s="6" t="str">
        <f>IF(Crate_BOMs[[#This Row],['# POs in Crate]]=1,Crate_BOMs[[#This Row],[PO Sublot]],IF(Crate_BOMs[[#This Row],[UPDATED Sublot]]="","",Crate_BOMs[[#This Row],[UPDATED Sublot]]))</f>
        <v>2.05&amp;2.09</v>
      </c>
    </row>
    <row r="166" spans="1:33" x14ac:dyDescent="0.25">
      <c r="A166">
        <v>4</v>
      </c>
      <c r="B166">
        <v>300520446</v>
      </c>
      <c r="C166">
        <v>2394733</v>
      </c>
      <c r="D166">
        <v>4</v>
      </c>
      <c r="E166" t="s">
        <v>110</v>
      </c>
      <c r="F166" t="s">
        <v>58</v>
      </c>
      <c r="G166">
        <v>1984</v>
      </c>
      <c r="H166">
        <v>2496</v>
      </c>
      <c r="I166">
        <v>78</v>
      </c>
      <c r="J166">
        <v>98</v>
      </c>
      <c r="K166">
        <v>272</v>
      </c>
      <c r="L166">
        <v>1</v>
      </c>
      <c r="M166" t="s">
        <v>108</v>
      </c>
      <c r="N166" t="s">
        <v>109</v>
      </c>
      <c r="O166" s="2">
        <v>599.65735264</v>
      </c>
      <c r="P166" s="15">
        <v>45742</v>
      </c>
      <c r="Q166" s="15">
        <v>45762</v>
      </c>
      <c r="R166" s="15">
        <v>45769</v>
      </c>
      <c r="S166" t="s">
        <v>22</v>
      </c>
      <c r="T166">
        <v>10</v>
      </c>
      <c r="U166" s="2">
        <v>423.28754303999995</v>
      </c>
      <c r="V166" s="2">
        <v>6613.8678599999994</v>
      </c>
      <c r="W166" s="2">
        <v>8.9566932000000001</v>
      </c>
      <c r="X166" s="2">
        <v>2.4934384000000001</v>
      </c>
      <c r="Y166" s="2">
        <v>7.6902889600000002</v>
      </c>
      <c r="Z166" s="6">
        <f>Crate_BOMs[[#This Row],[glass weight (lb)]]+Crate_BOMs[[#This Row],[Crate Weight (lb)]]/COUNTIF(Crate_BOMs[crate no.],Crate_BOMs[[#This Row],[crate no.]])</f>
        <v>641.98610694399997</v>
      </c>
      <c r="AA166" s="6" t="str">
        <f>IFERROR(MID(Crate_BOMs[[#This Row],[no]],FIND("ECN",Crate_BOMs[[#This Row],[no]]),200),MID(Crate_BOMs[[#This Row],[no]],39,200))</f>
        <v>2.05 &amp; 2.09 GLZ01</v>
      </c>
      <c r="AB166" s="6" t="str">
        <f>SUBSTITUTE(IF(RIGHT(Crate_BOMs[[#This Row],[PO Sublot-GL]],6)="curved",RIGHT(Crate_BOMs[[#This Row],[PO Sublot-GL]],12),RIGHT(Crate_BOMs[[#This Row],[PO Sublot-GL]],5))," ","")</f>
        <v>GLZ01</v>
      </c>
      <c r="AC166" s="6" t="str">
        <f>SUBSTITUTE(LEFT(Crate_BOMs[[#This Row],[PO Sublot-GL]],LEN(Crate_BOMs[[#This Row],[PO Sublot-GL]])-LEN(Crate_BOMs[[#This Row],[Glass Type]]))," ","")</f>
        <v>2.05&amp;2.09</v>
      </c>
      <c r="AD166" s="6" t="str">
        <f>LEFT(Crate_BOMs[[#This Row],[no]],FIND(" ",Crate_BOMs[[#This Row],[no]],5)-1)</f>
        <v>PO 40536</v>
      </c>
      <c r="AE166" s="6" cm="1">
        <f t="array" ref="AE166">COUNTA(_xlfn.UNIQUE(_xlfn._xlws.FILTER(Crate_BOMs[PO],Crate_BOMs[crate no.]=Crate_BOMs[[#This Row],[crate no.]])))</f>
        <v>1</v>
      </c>
      <c r="AF166" s="10" t="str">
        <f>IF(Crate_BOMs[[#This Row],['# POs in Crate]]=1,"",IF(VLOOKUP(Crate_BOMs[[#This Row],[crate no.]],Crates_[[crate no.]:[New Sublot]],3,FALSE)="","",VLOOKUP(Crate_BOMs[[#This Row],[crate no.]],Crates_[[crate no.]:[New Sublot]],3,FALSE)))</f>
        <v/>
      </c>
      <c r="AG166" s="6" t="str">
        <f>IF(Crate_BOMs[[#This Row],['# POs in Crate]]=1,Crate_BOMs[[#This Row],[PO Sublot]],IF(Crate_BOMs[[#This Row],[UPDATED Sublot]]="","",Crate_BOMs[[#This Row],[UPDATED Sublot]]))</f>
        <v>2.05&amp;2.09</v>
      </c>
    </row>
    <row r="167" spans="1:33" x14ac:dyDescent="0.25">
      <c r="A167">
        <v>4</v>
      </c>
      <c r="B167">
        <v>300520446</v>
      </c>
      <c r="C167">
        <v>2394733</v>
      </c>
      <c r="D167">
        <v>4</v>
      </c>
      <c r="E167" t="s">
        <v>110</v>
      </c>
      <c r="F167" t="s">
        <v>58</v>
      </c>
      <c r="G167">
        <v>1984</v>
      </c>
      <c r="H167">
        <v>2496</v>
      </c>
      <c r="I167">
        <v>78</v>
      </c>
      <c r="J167">
        <v>98</v>
      </c>
      <c r="K167">
        <v>272</v>
      </c>
      <c r="L167">
        <v>1</v>
      </c>
      <c r="M167" t="s">
        <v>108</v>
      </c>
      <c r="N167" t="s">
        <v>109</v>
      </c>
      <c r="O167" s="2">
        <v>599.65735264</v>
      </c>
      <c r="P167" s="15">
        <v>45742</v>
      </c>
      <c r="Q167" s="15">
        <v>45762</v>
      </c>
      <c r="R167" s="15">
        <v>45769</v>
      </c>
      <c r="S167" t="s">
        <v>22</v>
      </c>
      <c r="T167">
        <v>10</v>
      </c>
      <c r="U167" s="2">
        <v>423.28754303999995</v>
      </c>
      <c r="V167" s="2">
        <v>6613.8678599999994</v>
      </c>
      <c r="W167" s="2">
        <v>8.9566932000000001</v>
      </c>
      <c r="X167" s="2">
        <v>2.4934384000000001</v>
      </c>
      <c r="Y167" s="2">
        <v>7.6902889600000002</v>
      </c>
      <c r="Z167" s="6">
        <f>Crate_BOMs[[#This Row],[glass weight (lb)]]+Crate_BOMs[[#This Row],[Crate Weight (lb)]]/COUNTIF(Crate_BOMs[crate no.],Crate_BOMs[[#This Row],[crate no.]])</f>
        <v>641.98610694399997</v>
      </c>
      <c r="AA167" s="6" t="str">
        <f>IFERROR(MID(Crate_BOMs[[#This Row],[no]],FIND("ECN",Crate_BOMs[[#This Row],[no]]),200),MID(Crate_BOMs[[#This Row],[no]],39,200))</f>
        <v>2.05 &amp; 2.09 GLZ01</v>
      </c>
      <c r="AB167" s="6" t="str">
        <f>SUBSTITUTE(IF(RIGHT(Crate_BOMs[[#This Row],[PO Sublot-GL]],6)="curved",RIGHT(Crate_BOMs[[#This Row],[PO Sublot-GL]],12),RIGHT(Crate_BOMs[[#This Row],[PO Sublot-GL]],5))," ","")</f>
        <v>GLZ01</v>
      </c>
      <c r="AC167" s="6" t="str">
        <f>SUBSTITUTE(LEFT(Crate_BOMs[[#This Row],[PO Sublot-GL]],LEN(Crate_BOMs[[#This Row],[PO Sublot-GL]])-LEN(Crate_BOMs[[#This Row],[Glass Type]]))," ","")</f>
        <v>2.05&amp;2.09</v>
      </c>
      <c r="AD167" s="6" t="str">
        <f>LEFT(Crate_BOMs[[#This Row],[no]],FIND(" ",Crate_BOMs[[#This Row],[no]],5)-1)</f>
        <v>PO 40536</v>
      </c>
      <c r="AE167" s="6" cm="1">
        <f t="array" ref="AE167">COUNTA(_xlfn.UNIQUE(_xlfn._xlws.FILTER(Crate_BOMs[PO],Crate_BOMs[crate no.]=Crate_BOMs[[#This Row],[crate no.]])))</f>
        <v>1</v>
      </c>
      <c r="AF167" s="10" t="str">
        <f>IF(Crate_BOMs[[#This Row],['# POs in Crate]]=1,"",IF(VLOOKUP(Crate_BOMs[[#This Row],[crate no.]],Crates_[[crate no.]:[New Sublot]],3,FALSE)="","",VLOOKUP(Crate_BOMs[[#This Row],[crate no.]],Crates_[[crate no.]:[New Sublot]],3,FALSE)))</f>
        <v/>
      </c>
      <c r="AG167" s="6" t="str">
        <f>IF(Crate_BOMs[[#This Row],['# POs in Crate]]=1,Crate_BOMs[[#This Row],[PO Sublot]],IF(Crate_BOMs[[#This Row],[UPDATED Sublot]]="","",Crate_BOMs[[#This Row],[UPDATED Sublot]]))</f>
        <v>2.05&amp;2.09</v>
      </c>
    </row>
    <row r="168" spans="1:33" x14ac:dyDescent="0.25">
      <c r="A168">
        <v>4</v>
      </c>
      <c r="B168">
        <v>300520446</v>
      </c>
      <c r="C168">
        <v>2394733</v>
      </c>
      <c r="D168">
        <v>4</v>
      </c>
      <c r="E168" t="s">
        <v>110</v>
      </c>
      <c r="F168" t="s">
        <v>58</v>
      </c>
      <c r="G168">
        <v>1984</v>
      </c>
      <c r="H168">
        <v>2496</v>
      </c>
      <c r="I168">
        <v>78</v>
      </c>
      <c r="J168">
        <v>98</v>
      </c>
      <c r="K168">
        <v>272</v>
      </c>
      <c r="L168">
        <v>1</v>
      </c>
      <c r="M168" t="s">
        <v>108</v>
      </c>
      <c r="N168" t="s">
        <v>109</v>
      </c>
      <c r="O168" s="2">
        <v>599.65735264</v>
      </c>
      <c r="P168" s="15">
        <v>45742</v>
      </c>
      <c r="Q168" s="15">
        <v>45762</v>
      </c>
      <c r="R168" s="15">
        <v>45769</v>
      </c>
      <c r="S168" t="s">
        <v>22</v>
      </c>
      <c r="T168">
        <v>10</v>
      </c>
      <c r="U168" s="2">
        <v>423.28754303999995</v>
      </c>
      <c r="V168" s="2">
        <v>6613.8678599999994</v>
      </c>
      <c r="W168" s="2">
        <v>8.9566932000000001</v>
      </c>
      <c r="X168" s="2">
        <v>2.4934384000000001</v>
      </c>
      <c r="Y168" s="2">
        <v>7.6902889600000002</v>
      </c>
      <c r="Z168" s="6">
        <f>Crate_BOMs[[#This Row],[glass weight (lb)]]+Crate_BOMs[[#This Row],[Crate Weight (lb)]]/COUNTIF(Crate_BOMs[crate no.],Crate_BOMs[[#This Row],[crate no.]])</f>
        <v>641.98610694399997</v>
      </c>
      <c r="AA168" s="6" t="str">
        <f>IFERROR(MID(Crate_BOMs[[#This Row],[no]],FIND("ECN",Crate_BOMs[[#This Row],[no]]),200),MID(Crate_BOMs[[#This Row],[no]],39,200))</f>
        <v>2.05 &amp; 2.09 GLZ01</v>
      </c>
      <c r="AB168" s="6" t="str">
        <f>SUBSTITUTE(IF(RIGHT(Crate_BOMs[[#This Row],[PO Sublot-GL]],6)="curved",RIGHT(Crate_BOMs[[#This Row],[PO Sublot-GL]],12),RIGHT(Crate_BOMs[[#This Row],[PO Sublot-GL]],5))," ","")</f>
        <v>GLZ01</v>
      </c>
      <c r="AC168" s="6" t="str">
        <f>SUBSTITUTE(LEFT(Crate_BOMs[[#This Row],[PO Sublot-GL]],LEN(Crate_BOMs[[#This Row],[PO Sublot-GL]])-LEN(Crate_BOMs[[#This Row],[Glass Type]]))," ","")</f>
        <v>2.05&amp;2.09</v>
      </c>
      <c r="AD168" s="6" t="str">
        <f>LEFT(Crate_BOMs[[#This Row],[no]],FIND(" ",Crate_BOMs[[#This Row],[no]],5)-1)</f>
        <v>PO 40536</v>
      </c>
      <c r="AE168" s="6" cm="1">
        <f t="array" ref="AE168">COUNTA(_xlfn.UNIQUE(_xlfn._xlws.FILTER(Crate_BOMs[PO],Crate_BOMs[crate no.]=Crate_BOMs[[#This Row],[crate no.]])))</f>
        <v>1</v>
      </c>
      <c r="AF168" s="10" t="str">
        <f>IF(Crate_BOMs[[#This Row],['# POs in Crate]]=1,"",IF(VLOOKUP(Crate_BOMs[[#This Row],[crate no.]],Crates_[[crate no.]:[New Sublot]],3,FALSE)="","",VLOOKUP(Crate_BOMs[[#This Row],[crate no.]],Crates_[[crate no.]:[New Sublot]],3,FALSE)))</f>
        <v/>
      </c>
      <c r="AG168" s="6" t="str">
        <f>IF(Crate_BOMs[[#This Row],['# POs in Crate]]=1,Crate_BOMs[[#This Row],[PO Sublot]],IF(Crate_BOMs[[#This Row],[UPDATED Sublot]]="","",Crate_BOMs[[#This Row],[UPDATED Sublot]]))</f>
        <v>2.05&amp;2.09</v>
      </c>
    </row>
    <row r="169" spans="1:33" x14ac:dyDescent="0.25">
      <c r="A169">
        <v>4</v>
      </c>
      <c r="B169">
        <v>300520446</v>
      </c>
      <c r="C169">
        <v>2394733</v>
      </c>
      <c r="D169">
        <v>4</v>
      </c>
      <c r="E169" t="s">
        <v>110</v>
      </c>
      <c r="F169" t="s">
        <v>58</v>
      </c>
      <c r="G169">
        <v>1984</v>
      </c>
      <c r="H169">
        <v>2496</v>
      </c>
      <c r="I169">
        <v>78</v>
      </c>
      <c r="J169">
        <v>98</v>
      </c>
      <c r="K169">
        <v>272</v>
      </c>
      <c r="L169">
        <v>1</v>
      </c>
      <c r="M169" t="s">
        <v>108</v>
      </c>
      <c r="N169" t="s">
        <v>109</v>
      </c>
      <c r="O169" s="2">
        <v>599.65735264</v>
      </c>
      <c r="P169" s="15">
        <v>45742</v>
      </c>
      <c r="Q169" s="15">
        <v>45762</v>
      </c>
      <c r="R169" s="15">
        <v>45769</v>
      </c>
      <c r="S169" t="s">
        <v>22</v>
      </c>
      <c r="T169">
        <v>10</v>
      </c>
      <c r="U169" s="2">
        <v>423.28754303999995</v>
      </c>
      <c r="V169" s="2">
        <v>6613.8678599999994</v>
      </c>
      <c r="W169" s="2">
        <v>8.9566932000000001</v>
      </c>
      <c r="X169" s="2">
        <v>2.4934384000000001</v>
      </c>
      <c r="Y169" s="2">
        <v>7.6902889600000002</v>
      </c>
      <c r="Z169" s="6">
        <f>Crate_BOMs[[#This Row],[glass weight (lb)]]+Crate_BOMs[[#This Row],[Crate Weight (lb)]]/COUNTIF(Crate_BOMs[crate no.],Crate_BOMs[[#This Row],[crate no.]])</f>
        <v>641.98610694399997</v>
      </c>
      <c r="AA169" s="6" t="str">
        <f>IFERROR(MID(Crate_BOMs[[#This Row],[no]],FIND("ECN",Crate_BOMs[[#This Row],[no]]),200),MID(Crate_BOMs[[#This Row],[no]],39,200))</f>
        <v>2.05 &amp; 2.09 GLZ01</v>
      </c>
      <c r="AB169" s="6" t="str">
        <f>SUBSTITUTE(IF(RIGHT(Crate_BOMs[[#This Row],[PO Sublot-GL]],6)="curved",RIGHT(Crate_BOMs[[#This Row],[PO Sublot-GL]],12),RIGHT(Crate_BOMs[[#This Row],[PO Sublot-GL]],5))," ","")</f>
        <v>GLZ01</v>
      </c>
      <c r="AC169" s="6" t="str">
        <f>SUBSTITUTE(LEFT(Crate_BOMs[[#This Row],[PO Sublot-GL]],LEN(Crate_BOMs[[#This Row],[PO Sublot-GL]])-LEN(Crate_BOMs[[#This Row],[Glass Type]]))," ","")</f>
        <v>2.05&amp;2.09</v>
      </c>
      <c r="AD169" s="6" t="str">
        <f>LEFT(Crate_BOMs[[#This Row],[no]],FIND(" ",Crate_BOMs[[#This Row],[no]],5)-1)</f>
        <v>PO 40536</v>
      </c>
      <c r="AE169" s="6" cm="1">
        <f t="array" ref="AE169">COUNTA(_xlfn.UNIQUE(_xlfn._xlws.FILTER(Crate_BOMs[PO],Crate_BOMs[crate no.]=Crate_BOMs[[#This Row],[crate no.]])))</f>
        <v>1</v>
      </c>
      <c r="AF169" s="10" t="str">
        <f>IF(Crate_BOMs[[#This Row],['# POs in Crate]]=1,"",IF(VLOOKUP(Crate_BOMs[[#This Row],[crate no.]],Crates_[[crate no.]:[New Sublot]],3,FALSE)="","",VLOOKUP(Crate_BOMs[[#This Row],[crate no.]],Crates_[[crate no.]:[New Sublot]],3,FALSE)))</f>
        <v/>
      </c>
      <c r="AG169" s="6" t="str">
        <f>IF(Crate_BOMs[[#This Row],['# POs in Crate]]=1,Crate_BOMs[[#This Row],[PO Sublot]],IF(Crate_BOMs[[#This Row],[UPDATED Sublot]]="","",Crate_BOMs[[#This Row],[UPDATED Sublot]]))</f>
        <v>2.05&amp;2.09</v>
      </c>
    </row>
    <row r="170" spans="1:33" x14ac:dyDescent="0.25">
      <c r="A170">
        <v>4</v>
      </c>
      <c r="B170">
        <v>300520446</v>
      </c>
      <c r="C170">
        <v>2394733</v>
      </c>
      <c r="D170">
        <v>4</v>
      </c>
      <c r="E170" t="s">
        <v>110</v>
      </c>
      <c r="F170" t="s">
        <v>58</v>
      </c>
      <c r="G170">
        <v>1984</v>
      </c>
      <c r="H170">
        <v>2496</v>
      </c>
      <c r="I170">
        <v>78</v>
      </c>
      <c r="J170">
        <v>98</v>
      </c>
      <c r="K170">
        <v>272</v>
      </c>
      <c r="L170">
        <v>1</v>
      </c>
      <c r="M170" t="s">
        <v>108</v>
      </c>
      <c r="N170" t="s">
        <v>109</v>
      </c>
      <c r="O170" s="2">
        <v>599.65735264</v>
      </c>
      <c r="P170" s="15">
        <v>45742</v>
      </c>
      <c r="Q170" s="15">
        <v>45762</v>
      </c>
      <c r="R170" s="15">
        <v>45769</v>
      </c>
      <c r="S170" t="s">
        <v>22</v>
      </c>
      <c r="T170">
        <v>10</v>
      </c>
      <c r="U170" s="2">
        <v>423.28754303999995</v>
      </c>
      <c r="V170" s="2">
        <v>6613.8678599999994</v>
      </c>
      <c r="W170" s="2">
        <v>8.9566932000000001</v>
      </c>
      <c r="X170" s="2">
        <v>2.4934384000000001</v>
      </c>
      <c r="Y170" s="2">
        <v>7.6902889600000002</v>
      </c>
      <c r="Z170" s="6">
        <f>Crate_BOMs[[#This Row],[glass weight (lb)]]+Crate_BOMs[[#This Row],[Crate Weight (lb)]]/COUNTIF(Crate_BOMs[crate no.],Crate_BOMs[[#This Row],[crate no.]])</f>
        <v>641.98610694399997</v>
      </c>
      <c r="AA170" s="6" t="str">
        <f>IFERROR(MID(Crate_BOMs[[#This Row],[no]],FIND("ECN",Crate_BOMs[[#This Row],[no]]),200),MID(Crate_BOMs[[#This Row],[no]],39,200))</f>
        <v>2.05 &amp; 2.09 GLZ01</v>
      </c>
      <c r="AB170" s="6" t="str">
        <f>SUBSTITUTE(IF(RIGHT(Crate_BOMs[[#This Row],[PO Sublot-GL]],6)="curved",RIGHT(Crate_BOMs[[#This Row],[PO Sublot-GL]],12),RIGHT(Crate_BOMs[[#This Row],[PO Sublot-GL]],5))," ","")</f>
        <v>GLZ01</v>
      </c>
      <c r="AC170" s="6" t="str">
        <f>SUBSTITUTE(LEFT(Crate_BOMs[[#This Row],[PO Sublot-GL]],LEN(Crate_BOMs[[#This Row],[PO Sublot-GL]])-LEN(Crate_BOMs[[#This Row],[Glass Type]]))," ","")</f>
        <v>2.05&amp;2.09</v>
      </c>
      <c r="AD170" s="6" t="str">
        <f>LEFT(Crate_BOMs[[#This Row],[no]],FIND(" ",Crate_BOMs[[#This Row],[no]],5)-1)</f>
        <v>PO 40536</v>
      </c>
      <c r="AE170" s="6" cm="1">
        <f t="array" ref="AE170">COUNTA(_xlfn.UNIQUE(_xlfn._xlws.FILTER(Crate_BOMs[PO],Crate_BOMs[crate no.]=Crate_BOMs[[#This Row],[crate no.]])))</f>
        <v>1</v>
      </c>
      <c r="AF170" s="10" t="str">
        <f>IF(Crate_BOMs[[#This Row],['# POs in Crate]]=1,"",IF(VLOOKUP(Crate_BOMs[[#This Row],[crate no.]],Crates_[[crate no.]:[New Sublot]],3,FALSE)="","",VLOOKUP(Crate_BOMs[[#This Row],[crate no.]],Crates_[[crate no.]:[New Sublot]],3,FALSE)))</f>
        <v/>
      </c>
      <c r="AG170" s="6" t="str">
        <f>IF(Crate_BOMs[[#This Row],['# POs in Crate]]=1,Crate_BOMs[[#This Row],[PO Sublot]],IF(Crate_BOMs[[#This Row],[UPDATED Sublot]]="","",Crate_BOMs[[#This Row],[UPDATED Sublot]]))</f>
        <v>2.05&amp;2.09</v>
      </c>
    </row>
    <row r="171" spans="1:33" x14ac:dyDescent="0.25">
      <c r="A171">
        <v>4</v>
      </c>
      <c r="B171">
        <v>300520446</v>
      </c>
      <c r="C171">
        <v>2394733</v>
      </c>
      <c r="D171">
        <v>4</v>
      </c>
      <c r="E171" t="s">
        <v>110</v>
      </c>
      <c r="F171" t="s">
        <v>58</v>
      </c>
      <c r="G171">
        <v>1984</v>
      </c>
      <c r="H171">
        <v>2496</v>
      </c>
      <c r="I171">
        <v>78</v>
      </c>
      <c r="J171">
        <v>98</v>
      </c>
      <c r="K171">
        <v>272</v>
      </c>
      <c r="L171">
        <v>1</v>
      </c>
      <c r="M171" t="s">
        <v>108</v>
      </c>
      <c r="N171" t="s">
        <v>109</v>
      </c>
      <c r="O171" s="2">
        <v>599.65735264</v>
      </c>
      <c r="P171" s="15">
        <v>45742</v>
      </c>
      <c r="Q171" s="15">
        <v>45762</v>
      </c>
      <c r="R171" s="15">
        <v>45769</v>
      </c>
      <c r="S171" t="s">
        <v>22</v>
      </c>
      <c r="T171">
        <v>10</v>
      </c>
      <c r="U171" s="2">
        <v>423.28754303999995</v>
      </c>
      <c r="V171" s="2">
        <v>6613.8678599999994</v>
      </c>
      <c r="W171" s="2">
        <v>8.9566932000000001</v>
      </c>
      <c r="X171" s="2">
        <v>2.4934384000000001</v>
      </c>
      <c r="Y171" s="2">
        <v>7.6902889600000002</v>
      </c>
      <c r="Z171" s="6">
        <f>Crate_BOMs[[#This Row],[glass weight (lb)]]+Crate_BOMs[[#This Row],[Crate Weight (lb)]]/COUNTIF(Crate_BOMs[crate no.],Crate_BOMs[[#This Row],[crate no.]])</f>
        <v>641.98610694399997</v>
      </c>
      <c r="AA171" s="6" t="str">
        <f>IFERROR(MID(Crate_BOMs[[#This Row],[no]],FIND("ECN",Crate_BOMs[[#This Row],[no]]),200),MID(Crate_BOMs[[#This Row],[no]],39,200))</f>
        <v>2.05 &amp; 2.09 GLZ01</v>
      </c>
      <c r="AB171" s="6" t="str">
        <f>SUBSTITUTE(IF(RIGHT(Crate_BOMs[[#This Row],[PO Sublot-GL]],6)="curved",RIGHT(Crate_BOMs[[#This Row],[PO Sublot-GL]],12),RIGHT(Crate_BOMs[[#This Row],[PO Sublot-GL]],5))," ","")</f>
        <v>GLZ01</v>
      </c>
      <c r="AC171" s="6" t="str">
        <f>SUBSTITUTE(LEFT(Crate_BOMs[[#This Row],[PO Sublot-GL]],LEN(Crate_BOMs[[#This Row],[PO Sublot-GL]])-LEN(Crate_BOMs[[#This Row],[Glass Type]]))," ","")</f>
        <v>2.05&amp;2.09</v>
      </c>
      <c r="AD171" s="6" t="str">
        <f>LEFT(Crate_BOMs[[#This Row],[no]],FIND(" ",Crate_BOMs[[#This Row],[no]],5)-1)</f>
        <v>PO 40536</v>
      </c>
      <c r="AE171" s="6" cm="1">
        <f t="array" ref="AE171">COUNTA(_xlfn.UNIQUE(_xlfn._xlws.FILTER(Crate_BOMs[PO],Crate_BOMs[crate no.]=Crate_BOMs[[#This Row],[crate no.]])))</f>
        <v>1</v>
      </c>
      <c r="AF171" s="10" t="str">
        <f>IF(Crate_BOMs[[#This Row],['# POs in Crate]]=1,"",IF(VLOOKUP(Crate_BOMs[[#This Row],[crate no.]],Crates_[[crate no.]:[New Sublot]],3,FALSE)="","",VLOOKUP(Crate_BOMs[[#This Row],[crate no.]],Crates_[[crate no.]:[New Sublot]],3,FALSE)))</f>
        <v/>
      </c>
      <c r="AG171" s="6" t="str">
        <f>IF(Crate_BOMs[[#This Row],['# POs in Crate]]=1,Crate_BOMs[[#This Row],[PO Sublot]],IF(Crate_BOMs[[#This Row],[UPDATED Sublot]]="","",Crate_BOMs[[#This Row],[UPDATED Sublot]]))</f>
        <v>2.05&amp;2.09</v>
      </c>
    </row>
    <row r="172" spans="1:33" x14ac:dyDescent="0.25">
      <c r="A172">
        <v>4</v>
      </c>
      <c r="B172">
        <v>300520446</v>
      </c>
      <c r="C172">
        <v>2394733</v>
      </c>
      <c r="D172">
        <v>4</v>
      </c>
      <c r="E172" t="s">
        <v>110</v>
      </c>
      <c r="F172" t="s">
        <v>58</v>
      </c>
      <c r="G172">
        <v>1984</v>
      </c>
      <c r="H172">
        <v>2496</v>
      </c>
      <c r="I172">
        <v>78</v>
      </c>
      <c r="J172">
        <v>98</v>
      </c>
      <c r="K172">
        <v>272</v>
      </c>
      <c r="L172">
        <v>1</v>
      </c>
      <c r="M172" t="s">
        <v>108</v>
      </c>
      <c r="N172" t="s">
        <v>109</v>
      </c>
      <c r="O172" s="2">
        <v>599.65735264</v>
      </c>
      <c r="P172" s="15">
        <v>45742</v>
      </c>
      <c r="Q172" s="15">
        <v>45762</v>
      </c>
      <c r="R172" s="15">
        <v>45769</v>
      </c>
      <c r="S172" t="s">
        <v>22</v>
      </c>
      <c r="T172">
        <v>10</v>
      </c>
      <c r="U172" s="2">
        <v>423.28754303999995</v>
      </c>
      <c r="V172" s="2">
        <v>6613.8678599999994</v>
      </c>
      <c r="W172" s="2">
        <v>8.9566932000000001</v>
      </c>
      <c r="X172" s="2">
        <v>2.4934384000000001</v>
      </c>
      <c r="Y172" s="2">
        <v>7.6902889600000002</v>
      </c>
      <c r="Z172" s="6">
        <f>Crate_BOMs[[#This Row],[glass weight (lb)]]+Crate_BOMs[[#This Row],[Crate Weight (lb)]]/COUNTIF(Crate_BOMs[crate no.],Crate_BOMs[[#This Row],[crate no.]])</f>
        <v>641.98610694399997</v>
      </c>
      <c r="AA172" s="6" t="str">
        <f>IFERROR(MID(Crate_BOMs[[#This Row],[no]],FIND("ECN",Crate_BOMs[[#This Row],[no]]),200),MID(Crate_BOMs[[#This Row],[no]],39,200))</f>
        <v>2.05 &amp; 2.09 GLZ01</v>
      </c>
      <c r="AB172" s="6" t="str">
        <f>SUBSTITUTE(IF(RIGHT(Crate_BOMs[[#This Row],[PO Sublot-GL]],6)="curved",RIGHT(Crate_BOMs[[#This Row],[PO Sublot-GL]],12),RIGHT(Crate_BOMs[[#This Row],[PO Sublot-GL]],5))," ","")</f>
        <v>GLZ01</v>
      </c>
      <c r="AC172" s="6" t="str">
        <f>SUBSTITUTE(LEFT(Crate_BOMs[[#This Row],[PO Sublot-GL]],LEN(Crate_BOMs[[#This Row],[PO Sublot-GL]])-LEN(Crate_BOMs[[#This Row],[Glass Type]]))," ","")</f>
        <v>2.05&amp;2.09</v>
      </c>
      <c r="AD172" s="6" t="str">
        <f>LEFT(Crate_BOMs[[#This Row],[no]],FIND(" ",Crate_BOMs[[#This Row],[no]],5)-1)</f>
        <v>PO 40536</v>
      </c>
      <c r="AE172" s="6" cm="1">
        <f t="array" ref="AE172">COUNTA(_xlfn.UNIQUE(_xlfn._xlws.FILTER(Crate_BOMs[PO],Crate_BOMs[crate no.]=Crate_BOMs[[#This Row],[crate no.]])))</f>
        <v>1</v>
      </c>
      <c r="AF172" s="10" t="str">
        <f>IF(Crate_BOMs[[#This Row],['# POs in Crate]]=1,"",IF(VLOOKUP(Crate_BOMs[[#This Row],[crate no.]],Crates_[[crate no.]:[New Sublot]],3,FALSE)="","",VLOOKUP(Crate_BOMs[[#This Row],[crate no.]],Crates_[[crate no.]:[New Sublot]],3,FALSE)))</f>
        <v/>
      </c>
      <c r="AG172" s="6" t="str">
        <f>IF(Crate_BOMs[[#This Row],['# POs in Crate]]=1,Crate_BOMs[[#This Row],[PO Sublot]],IF(Crate_BOMs[[#This Row],[UPDATED Sublot]]="","",Crate_BOMs[[#This Row],[UPDATED Sublot]]))</f>
        <v>2.05&amp;2.09</v>
      </c>
    </row>
    <row r="173" spans="1:33" x14ac:dyDescent="0.25">
      <c r="A173">
        <v>4</v>
      </c>
      <c r="B173">
        <v>300520446</v>
      </c>
      <c r="C173">
        <v>2394733</v>
      </c>
      <c r="D173">
        <v>4</v>
      </c>
      <c r="E173" t="s">
        <v>110</v>
      </c>
      <c r="F173" t="s">
        <v>58</v>
      </c>
      <c r="G173">
        <v>1984</v>
      </c>
      <c r="H173">
        <v>2496</v>
      </c>
      <c r="I173">
        <v>78</v>
      </c>
      <c r="J173">
        <v>98</v>
      </c>
      <c r="K173">
        <v>272</v>
      </c>
      <c r="L173">
        <v>1</v>
      </c>
      <c r="M173" t="s">
        <v>108</v>
      </c>
      <c r="N173" t="s">
        <v>109</v>
      </c>
      <c r="O173" s="2">
        <v>599.65735264</v>
      </c>
      <c r="P173" s="15">
        <v>45742</v>
      </c>
      <c r="Q173" s="15">
        <v>45762</v>
      </c>
      <c r="R173" s="15">
        <v>45769</v>
      </c>
      <c r="S173" t="s">
        <v>22</v>
      </c>
      <c r="T173">
        <v>10</v>
      </c>
      <c r="U173" s="2">
        <v>423.28754303999995</v>
      </c>
      <c r="V173" s="2">
        <v>6613.8678599999994</v>
      </c>
      <c r="W173" s="2">
        <v>8.9566932000000001</v>
      </c>
      <c r="X173" s="2">
        <v>2.4934384000000001</v>
      </c>
      <c r="Y173" s="2">
        <v>7.6902889600000002</v>
      </c>
      <c r="Z173" s="6">
        <f>Crate_BOMs[[#This Row],[glass weight (lb)]]+Crate_BOMs[[#This Row],[Crate Weight (lb)]]/COUNTIF(Crate_BOMs[crate no.],Crate_BOMs[[#This Row],[crate no.]])</f>
        <v>641.98610694399997</v>
      </c>
      <c r="AA173" s="6" t="str">
        <f>IFERROR(MID(Crate_BOMs[[#This Row],[no]],FIND("ECN",Crate_BOMs[[#This Row],[no]]),200),MID(Crate_BOMs[[#This Row],[no]],39,200))</f>
        <v>2.05 &amp; 2.09 GLZ01</v>
      </c>
      <c r="AB173" s="6" t="str">
        <f>SUBSTITUTE(IF(RIGHT(Crate_BOMs[[#This Row],[PO Sublot-GL]],6)="curved",RIGHT(Crate_BOMs[[#This Row],[PO Sublot-GL]],12),RIGHT(Crate_BOMs[[#This Row],[PO Sublot-GL]],5))," ","")</f>
        <v>GLZ01</v>
      </c>
      <c r="AC173" s="6" t="str">
        <f>SUBSTITUTE(LEFT(Crate_BOMs[[#This Row],[PO Sublot-GL]],LEN(Crate_BOMs[[#This Row],[PO Sublot-GL]])-LEN(Crate_BOMs[[#This Row],[Glass Type]]))," ","")</f>
        <v>2.05&amp;2.09</v>
      </c>
      <c r="AD173" s="6" t="str">
        <f>LEFT(Crate_BOMs[[#This Row],[no]],FIND(" ",Crate_BOMs[[#This Row],[no]],5)-1)</f>
        <v>PO 40536</v>
      </c>
      <c r="AE173" s="6" cm="1">
        <f t="array" ref="AE173">COUNTA(_xlfn.UNIQUE(_xlfn._xlws.FILTER(Crate_BOMs[PO],Crate_BOMs[crate no.]=Crate_BOMs[[#This Row],[crate no.]])))</f>
        <v>1</v>
      </c>
      <c r="AF173" s="10" t="str">
        <f>IF(Crate_BOMs[[#This Row],['# POs in Crate]]=1,"",IF(VLOOKUP(Crate_BOMs[[#This Row],[crate no.]],Crates_[[crate no.]:[New Sublot]],3,FALSE)="","",VLOOKUP(Crate_BOMs[[#This Row],[crate no.]],Crates_[[crate no.]:[New Sublot]],3,FALSE)))</f>
        <v/>
      </c>
      <c r="AG173" s="6" t="str">
        <f>IF(Crate_BOMs[[#This Row],['# POs in Crate]]=1,Crate_BOMs[[#This Row],[PO Sublot]],IF(Crate_BOMs[[#This Row],[UPDATED Sublot]]="","",Crate_BOMs[[#This Row],[UPDATED Sublot]]))</f>
        <v>2.05&amp;2.09</v>
      </c>
    </row>
    <row r="174" spans="1:33" x14ac:dyDescent="0.25">
      <c r="A174">
        <v>4</v>
      </c>
      <c r="B174">
        <v>300521524</v>
      </c>
      <c r="C174">
        <v>2394169</v>
      </c>
      <c r="D174">
        <v>1</v>
      </c>
      <c r="E174" t="s">
        <v>111</v>
      </c>
      <c r="F174" t="s">
        <v>68</v>
      </c>
      <c r="G174">
        <v>1781</v>
      </c>
      <c r="H174">
        <v>2496</v>
      </c>
      <c r="I174">
        <v>70</v>
      </c>
      <c r="J174">
        <v>98</v>
      </c>
      <c r="K174">
        <v>245</v>
      </c>
      <c r="L174">
        <v>1</v>
      </c>
      <c r="M174" t="s">
        <v>112</v>
      </c>
      <c r="N174" t="s">
        <v>113</v>
      </c>
      <c r="O174" s="2">
        <v>540.13254189999998</v>
      </c>
      <c r="P174" s="15">
        <v>45742</v>
      </c>
      <c r="Q174" s="15">
        <v>45762</v>
      </c>
      <c r="R174" s="15">
        <v>45769</v>
      </c>
      <c r="S174" t="s">
        <v>22</v>
      </c>
      <c r="T174">
        <v>11</v>
      </c>
      <c r="U174" s="2">
        <v>390.21820373999998</v>
      </c>
      <c r="V174" s="2">
        <v>6613.8678599999994</v>
      </c>
      <c r="W174" s="2">
        <v>8.7401577600000007</v>
      </c>
      <c r="X174" s="2">
        <v>2.4803150400000002</v>
      </c>
      <c r="Y174" s="2">
        <v>7.3293965600000002</v>
      </c>
      <c r="Z174" s="6">
        <f>Crate_BOMs[[#This Row],[glass weight (lb)]]+Crate_BOMs[[#This Row],[Crate Weight (lb)]]/COUNTIF(Crate_BOMs[crate no.],Crate_BOMs[[#This Row],[crate no.]])</f>
        <v>575.60692405818179</v>
      </c>
      <c r="AA174" s="6" t="str">
        <f>IFERROR(MID(Crate_BOMs[[#This Row],[no]],FIND("ECN",Crate_BOMs[[#This Row],[no]]),200),MID(Crate_BOMs[[#This Row],[no]],39,200))</f>
        <v>2.01 GLA02</v>
      </c>
      <c r="AB174" s="6" t="str">
        <f>SUBSTITUTE(IF(RIGHT(Crate_BOMs[[#This Row],[PO Sublot-GL]],6)="curved",RIGHT(Crate_BOMs[[#This Row],[PO Sublot-GL]],12),RIGHT(Crate_BOMs[[#This Row],[PO Sublot-GL]],5))," ","")</f>
        <v>GLA02</v>
      </c>
      <c r="AC174" s="6" t="str">
        <f>SUBSTITUTE(LEFT(Crate_BOMs[[#This Row],[PO Sublot-GL]],LEN(Crate_BOMs[[#This Row],[PO Sublot-GL]])-LEN(Crate_BOMs[[#This Row],[Glass Type]]))," ","")</f>
        <v>2.01</v>
      </c>
      <c r="AD174" s="6" t="str">
        <f>LEFT(Crate_BOMs[[#This Row],[no]],FIND(" ",Crate_BOMs[[#This Row],[no]],5)-1)</f>
        <v>PO 40535</v>
      </c>
      <c r="AE174" s="6" cm="1">
        <f t="array" ref="AE174">COUNTA(_xlfn.UNIQUE(_xlfn._xlws.FILTER(Crate_BOMs[PO],Crate_BOMs[crate no.]=Crate_BOMs[[#This Row],[crate no.]])))</f>
        <v>1</v>
      </c>
      <c r="AF174" s="10" t="str">
        <f>IF(Crate_BOMs[[#This Row],['# POs in Crate]]=1,"",IF(VLOOKUP(Crate_BOMs[[#This Row],[crate no.]],Crates_[[crate no.]:[New Sublot]],3,FALSE)="","",VLOOKUP(Crate_BOMs[[#This Row],[crate no.]],Crates_[[crate no.]:[New Sublot]],3,FALSE)))</f>
        <v/>
      </c>
      <c r="AG174" s="6" t="str">
        <f>IF(Crate_BOMs[[#This Row],['# POs in Crate]]=1,Crate_BOMs[[#This Row],[PO Sublot]],IF(Crate_BOMs[[#This Row],[UPDATED Sublot]]="","",Crate_BOMs[[#This Row],[UPDATED Sublot]]))</f>
        <v>2.01</v>
      </c>
    </row>
    <row r="175" spans="1:33" x14ac:dyDescent="0.25">
      <c r="A175">
        <v>4</v>
      </c>
      <c r="B175">
        <v>300521524</v>
      </c>
      <c r="C175">
        <v>2394169</v>
      </c>
      <c r="D175">
        <v>1</v>
      </c>
      <c r="E175" t="s">
        <v>111</v>
      </c>
      <c r="F175" t="s">
        <v>68</v>
      </c>
      <c r="G175">
        <v>1781</v>
      </c>
      <c r="H175">
        <v>2496</v>
      </c>
      <c r="I175">
        <v>70</v>
      </c>
      <c r="J175">
        <v>98</v>
      </c>
      <c r="K175">
        <v>245</v>
      </c>
      <c r="L175">
        <v>1</v>
      </c>
      <c r="M175" t="s">
        <v>112</v>
      </c>
      <c r="N175" t="s">
        <v>113</v>
      </c>
      <c r="O175" s="2">
        <v>540.13254189999998</v>
      </c>
      <c r="P175" s="15">
        <v>45742</v>
      </c>
      <c r="Q175" s="15">
        <v>45762</v>
      </c>
      <c r="R175" s="15">
        <v>45769</v>
      </c>
      <c r="S175" t="s">
        <v>22</v>
      </c>
      <c r="T175">
        <v>11</v>
      </c>
      <c r="U175" s="2">
        <v>390.21820373999998</v>
      </c>
      <c r="V175" s="2">
        <v>6613.8678599999994</v>
      </c>
      <c r="W175" s="2">
        <v>8.7401577600000007</v>
      </c>
      <c r="X175" s="2">
        <v>2.4803150400000002</v>
      </c>
      <c r="Y175" s="2">
        <v>7.3293965600000002</v>
      </c>
      <c r="Z175" s="6">
        <f>Crate_BOMs[[#This Row],[glass weight (lb)]]+Crate_BOMs[[#This Row],[Crate Weight (lb)]]/COUNTIF(Crate_BOMs[crate no.],Crate_BOMs[[#This Row],[crate no.]])</f>
        <v>575.60692405818179</v>
      </c>
      <c r="AA175" s="6" t="str">
        <f>IFERROR(MID(Crate_BOMs[[#This Row],[no]],FIND("ECN",Crate_BOMs[[#This Row],[no]]),200),MID(Crate_BOMs[[#This Row],[no]],39,200))</f>
        <v>2.01 GLA02</v>
      </c>
      <c r="AB175" s="6" t="str">
        <f>SUBSTITUTE(IF(RIGHT(Crate_BOMs[[#This Row],[PO Sublot-GL]],6)="curved",RIGHT(Crate_BOMs[[#This Row],[PO Sublot-GL]],12),RIGHT(Crate_BOMs[[#This Row],[PO Sublot-GL]],5))," ","")</f>
        <v>GLA02</v>
      </c>
      <c r="AC175" s="6" t="str">
        <f>SUBSTITUTE(LEFT(Crate_BOMs[[#This Row],[PO Sublot-GL]],LEN(Crate_BOMs[[#This Row],[PO Sublot-GL]])-LEN(Crate_BOMs[[#This Row],[Glass Type]]))," ","")</f>
        <v>2.01</v>
      </c>
      <c r="AD175" s="6" t="str">
        <f>LEFT(Crate_BOMs[[#This Row],[no]],FIND(" ",Crate_BOMs[[#This Row],[no]],5)-1)</f>
        <v>PO 40535</v>
      </c>
      <c r="AE175" s="6" cm="1">
        <f t="array" ref="AE175">COUNTA(_xlfn.UNIQUE(_xlfn._xlws.FILTER(Crate_BOMs[PO],Crate_BOMs[crate no.]=Crate_BOMs[[#This Row],[crate no.]])))</f>
        <v>1</v>
      </c>
      <c r="AF175" s="10" t="str">
        <f>IF(Crate_BOMs[[#This Row],['# POs in Crate]]=1,"",IF(VLOOKUP(Crate_BOMs[[#This Row],[crate no.]],Crates_[[crate no.]:[New Sublot]],3,FALSE)="","",VLOOKUP(Crate_BOMs[[#This Row],[crate no.]],Crates_[[crate no.]:[New Sublot]],3,FALSE)))</f>
        <v/>
      </c>
      <c r="AG175" s="6" t="str">
        <f>IF(Crate_BOMs[[#This Row],['# POs in Crate]]=1,Crate_BOMs[[#This Row],[PO Sublot]],IF(Crate_BOMs[[#This Row],[UPDATED Sublot]]="","",Crate_BOMs[[#This Row],[UPDATED Sublot]]))</f>
        <v>2.01</v>
      </c>
    </row>
    <row r="176" spans="1:33" x14ac:dyDescent="0.25">
      <c r="A176">
        <v>4</v>
      </c>
      <c r="B176">
        <v>300521524</v>
      </c>
      <c r="C176">
        <v>2394169</v>
      </c>
      <c r="D176">
        <v>1</v>
      </c>
      <c r="E176" t="s">
        <v>111</v>
      </c>
      <c r="F176" t="s">
        <v>68</v>
      </c>
      <c r="G176">
        <v>1781</v>
      </c>
      <c r="H176">
        <v>2496</v>
      </c>
      <c r="I176">
        <v>70</v>
      </c>
      <c r="J176">
        <v>98</v>
      </c>
      <c r="K176">
        <v>245</v>
      </c>
      <c r="L176">
        <v>1</v>
      </c>
      <c r="M176" t="s">
        <v>112</v>
      </c>
      <c r="N176" t="s">
        <v>113</v>
      </c>
      <c r="O176" s="2">
        <v>540.13254189999998</v>
      </c>
      <c r="P176" s="15">
        <v>45742</v>
      </c>
      <c r="Q176" s="15">
        <v>45762</v>
      </c>
      <c r="R176" s="15">
        <v>45769</v>
      </c>
      <c r="S176" t="s">
        <v>22</v>
      </c>
      <c r="T176">
        <v>11</v>
      </c>
      <c r="U176" s="2">
        <v>390.21820373999998</v>
      </c>
      <c r="V176" s="2">
        <v>6613.8678599999994</v>
      </c>
      <c r="W176" s="2">
        <v>8.7401577600000007</v>
      </c>
      <c r="X176" s="2">
        <v>2.4803150400000002</v>
      </c>
      <c r="Y176" s="2">
        <v>7.3293965600000002</v>
      </c>
      <c r="Z176" s="6">
        <f>Crate_BOMs[[#This Row],[glass weight (lb)]]+Crate_BOMs[[#This Row],[Crate Weight (lb)]]/COUNTIF(Crate_BOMs[crate no.],Crate_BOMs[[#This Row],[crate no.]])</f>
        <v>575.60692405818179</v>
      </c>
      <c r="AA176" s="6" t="str">
        <f>IFERROR(MID(Crate_BOMs[[#This Row],[no]],FIND("ECN",Crate_BOMs[[#This Row],[no]]),200),MID(Crate_BOMs[[#This Row],[no]],39,200))</f>
        <v>2.01 GLA02</v>
      </c>
      <c r="AB176" s="6" t="str">
        <f>SUBSTITUTE(IF(RIGHT(Crate_BOMs[[#This Row],[PO Sublot-GL]],6)="curved",RIGHT(Crate_BOMs[[#This Row],[PO Sublot-GL]],12),RIGHT(Crate_BOMs[[#This Row],[PO Sublot-GL]],5))," ","")</f>
        <v>GLA02</v>
      </c>
      <c r="AC176" s="6" t="str">
        <f>SUBSTITUTE(LEFT(Crate_BOMs[[#This Row],[PO Sublot-GL]],LEN(Crate_BOMs[[#This Row],[PO Sublot-GL]])-LEN(Crate_BOMs[[#This Row],[Glass Type]]))," ","")</f>
        <v>2.01</v>
      </c>
      <c r="AD176" s="6" t="str">
        <f>LEFT(Crate_BOMs[[#This Row],[no]],FIND(" ",Crate_BOMs[[#This Row],[no]],5)-1)</f>
        <v>PO 40535</v>
      </c>
      <c r="AE176" s="6" cm="1">
        <f t="array" ref="AE176">COUNTA(_xlfn.UNIQUE(_xlfn._xlws.FILTER(Crate_BOMs[PO],Crate_BOMs[crate no.]=Crate_BOMs[[#This Row],[crate no.]])))</f>
        <v>1</v>
      </c>
      <c r="AF176" s="10" t="str">
        <f>IF(Crate_BOMs[[#This Row],['# POs in Crate]]=1,"",IF(VLOOKUP(Crate_BOMs[[#This Row],[crate no.]],Crates_[[crate no.]:[New Sublot]],3,FALSE)="","",VLOOKUP(Crate_BOMs[[#This Row],[crate no.]],Crates_[[crate no.]:[New Sublot]],3,FALSE)))</f>
        <v/>
      </c>
      <c r="AG176" s="6" t="str">
        <f>IF(Crate_BOMs[[#This Row],['# POs in Crate]]=1,Crate_BOMs[[#This Row],[PO Sublot]],IF(Crate_BOMs[[#This Row],[UPDATED Sublot]]="","",Crate_BOMs[[#This Row],[UPDATED Sublot]]))</f>
        <v>2.01</v>
      </c>
    </row>
    <row r="177" spans="1:33" x14ac:dyDescent="0.25">
      <c r="A177">
        <v>4</v>
      </c>
      <c r="B177">
        <v>300521524</v>
      </c>
      <c r="C177">
        <v>2394169</v>
      </c>
      <c r="D177">
        <v>1</v>
      </c>
      <c r="E177" t="s">
        <v>111</v>
      </c>
      <c r="F177" t="s">
        <v>68</v>
      </c>
      <c r="G177">
        <v>1781</v>
      </c>
      <c r="H177">
        <v>2496</v>
      </c>
      <c r="I177">
        <v>70</v>
      </c>
      <c r="J177">
        <v>98</v>
      </c>
      <c r="K177">
        <v>245</v>
      </c>
      <c r="L177">
        <v>1</v>
      </c>
      <c r="M177" t="s">
        <v>112</v>
      </c>
      <c r="N177" t="s">
        <v>113</v>
      </c>
      <c r="O177" s="2">
        <v>540.13254189999998</v>
      </c>
      <c r="P177" s="15">
        <v>45742</v>
      </c>
      <c r="Q177" s="15">
        <v>45762</v>
      </c>
      <c r="R177" s="15">
        <v>45769</v>
      </c>
      <c r="S177" t="s">
        <v>22</v>
      </c>
      <c r="T177">
        <v>11</v>
      </c>
      <c r="U177" s="2">
        <v>390.21820373999998</v>
      </c>
      <c r="V177" s="2">
        <v>6613.8678599999994</v>
      </c>
      <c r="W177" s="2">
        <v>8.7401577600000007</v>
      </c>
      <c r="X177" s="2">
        <v>2.4803150400000002</v>
      </c>
      <c r="Y177" s="2">
        <v>7.3293965600000002</v>
      </c>
      <c r="Z177" s="6">
        <f>Crate_BOMs[[#This Row],[glass weight (lb)]]+Crate_BOMs[[#This Row],[Crate Weight (lb)]]/COUNTIF(Crate_BOMs[crate no.],Crate_BOMs[[#This Row],[crate no.]])</f>
        <v>575.60692405818179</v>
      </c>
      <c r="AA177" s="6" t="str">
        <f>IFERROR(MID(Crate_BOMs[[#This Row],[no]],FIND("ECN",Crate_BOMs[[#This Row],[no]]),200),MID(Crate_BOMs[[#This Row],[no]],39,200))</f>
        <v>2.01 GLA02</v>
      </c>
      <c r="AB177" s="6" t="str">
        <f>SUBSTITUTE(IF(RIGHT(Crate_BOMs[[#This Row],[PO Sublot-GL]],6)="curved",RIGHT(Crate_BOMs[[#This Row],[PO Sublot-GL]],12),RIGHT(Crate_BOMs[[#This Row],[PO Sublot-GL]],5))," ","")</f>
        <v>GLA02</v>
      </c>
      <c r="AC177" s="6" t="str">
        <f>SUBSTITUTE(LEFT(Crate_BOMs[[#This Row],[PO Sublot-GL]],LEN(Crate_BOMs[[#This Row],[PO Sublot-GL]])-LEN(Crate_BOMs[[#This Row],[Glass Type]]))," ","")</f>
        <v>2.01</v>
      </c>
      <c r="AD177" s="6" t="str">
        <f>LEFT(Crate_BOMs[[#This Row],[no]],FIND(" ",Crate_BOMs[[#This Row],[no]],5)-1)</f>
        <v>PO 40535</v>
      </c>
      <c r="AE177" s="6" cm="1">
        <f t="array" ref="AE177">COUNTA(_xlfn.UNIQUE(_xlfn._xlws.FILTER(Crate_BOMs[PO],Crate_BOMs[crate no.]=Crate_BOMs[[#This Row],[crate no.]])))</f>
        <v>1</v>
      </c>
      <c r="AF177" s="10" t="str">
        <f>IF(Crate_BOMs[[#This Row],['# POs in Crate]]=1,"",IF(VLOOKUP(Crate_BOMs[[#This Row],[crate no.]],Crates_[[crate no.]:[New Sublot]],3,FALSE)="","",VLOOKUP(Crate_BOMs[[#This Row],[crate no.]],Crates_[[crate no.]:[New Sublot]],3,FALSE)))</f>
        <v/>
      </c>
      <c r="AG177" s="6" t="str">
        <f>IF(Crate_BOMs[[#This Row],['# POs in Crate]]=1,Crate_BOMs[[#This Row],[PO Sublot]],IF(Crate_BOMs[[#This Row],[UPDATED Sublot]]="","",Crate_BOMs[[#This Row],[UPDATED Sublot]]))</f>
        <v>2.01</v>
      </c>
    </row>
    <row r="178" spans="1:33" x14ac:dyDescent="0.25">
      <c r="A178">
        <v>4</v>
      </c>
      <c r="B178">
        <v>300521524</v>
      </c>
      <c r="C178">
        <v>2394169</v>
      </c>
      <c r="D178">
        <v>1</v>
      </c>
      <c r="E178" t="s">
        <v>111</v>
      </c>
      <c r="F178" t="s">
        <v>68</v>
      </c>
      <c r="G178">
        <v>1781</v>
      </c>
      <c r="H178">
        <v>2496</v>
      </c>
      <c r="I178">
        <v>70</v>
      </c>
      <c r="J178">
        <v>98</v>
      </c>
      <c r="K178">
        <v>245</v>
      </c>
      <c r="L178">
        <v>1</v>
      </c>
      <c r="M178" t="s">
        <v>112</v>
      </c>
      <c r="N178" t="s">
        <v>113</v>
      </c>
      <c r="O178" s="2">
        <v>540.13254189999998</v>
      </c>
      <c r="P178" s="15">
        <v>45742</v>
      </c>
      <c r="Q178" s="15">
        <v>45762</v>
      </c>
      <c r="R178" s="15">
        <v>45769</v>
      </c>
      <c r="S178" t="s">
        <v>22</v>
      </c>
      <c r="T178">
        <v>11</v>
      </c>
      <c r="U178" s="2">
        <v>390.21820373999998</v>
      </c>
      <c r="V178" s="2">
        <v>6613.8678599999994</v>
      </c>
      <c r="W178" s="2">
        <v>8.7401577600000007</v>
      </c>
      <c r="X178" s="2">
        <v>2.4803150400000002</v>
      </c>
      <c r="Y178" s="2">
        <v>7.3293965600000002</v>
      </c>
      <c r="Z178" s="6">
        <f>Crate_BOMs[[#This Row],[glass weight (lb)]]+Crate_BOMs[[#This Row],[Crate Weight (lb)]]/COUNTIF(Crate_BOMs[crate no.],Crate_BOMs[[#This Row],[crate no.]])</f>
        <v>575.60692405818179</v>
      </c>
      <c r="AA178" s="6" t="str">
        <f>IFERROR(MID(Crate_BOMs[[#This Row],[no]],FIND("ECN",Crate_BOMs[[#This Row],[no]]),200),MID(Crate_BOMs[[#This Row],[no]],39,200))</f>
        <v>2.01 GLA02</v>
      </c>
      <c r="AB178" s="6" t="str">
        <f>SUBSTITUTE(IF(RIGHT(Crate_BOMs[[#This Row],[PO Sublot-GL]],6)="curved",RIGHT(Crate_BOMs[[#This Row],[PO Sublot-GL]],12),RIGHT(Crate_BOMs[[#This Row],[PO Sublot-GL]],5))," ","")</f>
        <v>GLA02</v>
      </c>
      <c r="AC178" s="6" t="str">
        <f>SUBSTITUTE(LEFT(Crate_BOMs[[#This Row],[PO Sublot-GL]],LEN(Crate_BOMs[[#This Row],[PO Sublot-GL]])-LEN(Crate_BOMs[[#This Row],[Glass Type]]))," ","")</f>
        <v>2.01</v>
      </c>
      <c r="AD178" s="6" t="str">
        <f>LEFT(Crate_BOMs[[#This Row],[no]],FIND(" ",Crate_BOMs[[#This Row],[no]],5)-1)</f>
        <v>PO 40535</v>
      </c>
      <c r="AE178" s="6" cm="1">
        <f t="array" ref="AE178">COUNTA(_xlfn.UNIQUE(_xlfn._xlws.FILTER(Crate_BOMs[PO],Crate_BOMs[crate no.]=Crate_BOMs[[#This Row],[crate no.]])))</f>
        <v>1</v>
      </c>
      <c r="AF178" s="10" t="str">
        <f>IF(Crate_BOMs[[#This Row],['# POs in Crate]]=1,"",IF(VLOOKUP(Crate_BOMs[[#This Row],[crate no.]],Crates_[[crate no.]:[New Sublot]],3,FALSE)="","",VLOOKUP(Crate_BOMs[[#This Row],[crate no.]],Crates_[[crate no.]:[New Sublot]],3,FALSE)))</f>
        <v/>
      </c>
      <c r="AG178" s="6" t="str">
        <f>IF(Crate_BOMs[[#This Row],['# POs in Crate]]=1,Crate_BOMs[[#This Row],[PO Sublot]],IF(Crate_BOMs[[#This Row],[UPDATED Sublot]]="","",Crate_BOMs[[#This Row],[UPDATED Sublot]]))</f>
        <v>2.01</v>
      </c>
    </row>
    <row r="179" spans="1:33" x14ac:dyDescent="0.25">
      <c r="A179">
        <v>4</v>
      </c>
      <c r="B179">
        <v>300521524</v>
      </c>
      <c r="C179">
        <v>2394169</v>
      </c>
      <c r="D179">
        <v>1</v>
      </c>
      <c r="E179" t="s">
        <v>111</v>
      </c>
      <c r="F179" t="s">
        <v>68</v>
      </c>
      <c r="G179">
        <v>1781</v>
      </c>
      <c r="H179">
        <v>2496</v>
      </c>
      <c r="I179">
        <v>70</v>
      </c>
      <c r="J179">
        <v>98</v>
      </c>
      <c r="K179">
        <v>245</v>
      </c>
      <c r="L179">
        <v>1</v>
      </c>
      <c r="M179" t="s">
        <v>112</v>
      </c>
      <c r="N179" t="s">
        <v>113</v>
      </c>
      <c r="O179" s="2">
        <v>540.13254189999998</v>
      </c>
      <c r="P179" s="15">
        <v>45742</v>
      </c>
      <c r="Q179" s="15">
        <v>45762</v>
      </c>
      <c r="R179" s="15">
        <v>45769</v>
      </c>
      <c r="S179" t="s">
        <v>22</v>
      </c>
      <c r="T179">
        <v>11</v>
      </c>
      <c r="U179" s="2">
        <v>390.21820373999998</v>
      </c>
      <c r="V179" s="2">
        <v>6613.8678599999994</v>
      </c>
      <c r="W179" s="2">
        <v>8.7401577600000007</v>
      </c>
      <c r="X179" s="2">
        <v>2.4803150400000002</v>
      </c>
      <c r="Y179" s="2">
        <v>7.3293965600000002</v>
      </c>
      <c r="Z179" s="6">
        <f>Crate_BOMs[[#This Row],[glass weight (lb)]]+Crate_BOMs[[#This Row],[Crate Weight (lb)]]/COUNTIF(Crate_BOMs[crate no.],Crate_BOMs[[#This Row],[crate no.]])</f>
        <v>575.60692405818179</v>
      </c>
      <c r="AA179" s="6" t="str">
        <f>IFERROR(MID(Crate_BOMs[[#This Row],[no]],FIND("ECN",Crate_BOMs[[#This Row],[no]]),200),MID(Crate_BOMs[[#This Row],[no]],39,200))</f>
        <v>2.01 GLA02</v>
      </c>
      <c r="AB179" s="6" t="str">
        <f>SUBSTITUTE(IF(RIGHT(Crate_BOMs[[#This Row],[PO Sublot-GL]],6)="curved",RIGHT(Crate_BOMs[[#This Row],[PO Sublot-GL]],12),RIGHT(Crate_BOMs[[#This Row],[PO Sublot-GL]],5))," ","")</f>
        <v>GLA02</v>
      </c>
      <c r="AC179" s="6" t="str">
        <f>SUBSTITUTE(LEFT(Crate_BOMs[[#This Row],[PO Sublot-GL]],LEN(Crate_BOMs[[#This Row],[PO Sublot-GL]])-LEN(Crate_BOMs[[#This Row],[Glass Type]]))," ","")</f>
        <v>2.01</v>
      </c>
      <c r="AD179" s="6" t="str">
        <f>LEFT(Crate_BOMs[[#This Row],[no]],FIND(" ",Crate_BOMs[[#This Row],[no]],5)-1)</f>
        <v>PO 40535</v>
      </c>
      <c r="AE179" s="6" cm="1">
        <f t="array" ref="AE179">COUNTA(_xlfn.UNIQUE(_xlfn._xlws.FILTER(Crate_BOMs[PO],Crate_BOMs[crate no.]=Crate_BOMs[[#This Row],[crate no.]])))</f>
        <v>1</v>
      </c>
      <c r="AF179" s="10" t="str">
        <f>IF(Crate_BOMs[[#This Row],['# POs in Crate]]=1,"",IF(VLOOKUP(Crate_BOMs[[#This Row],[crate no.]],Crates_[[crate no.]:[New Sublot]],3,FALSE)="","",VLOOKUP(Crate_BOMs[[#This Row],[crate no.]],Crates_[[crate no.]:[New Sublot]],3,FALSE)))</f>
        <v/>
      </c>
      <c r="AG179" s="6" t="str">
        <f>IF(Crate_BOMs[[#This Row],['# POs in Crate]]=1,Crate_BOMs[[#This Row],[PO Sublot]],IF(Crate_BOMs[[#This Row],[UPDATED Sublot]]="","",Crate_BOMs[[#This Row],[UPDATED Sublot]]))</f>
        <v>2.01</v>
      </c>
    </row>
    <row r="180" spans="1:33" x14ac:dyDescent="0.25">
      <c r="A180">
        <v>4</v>
      </c>
      <c r="B180">
        <v>300521524</v>
      </c>
      <c r="C180">
        <v>2394169</v>
      </c>
      <c r="D180">
        <v>1</v>
      </c>
      <c r="E180" t="s">
        <v>111</v>
      </c>
      <c r="F180" t="s">
        <v>68</v>
      </c>
      <c r="G180">
        <v>1781</v>
      </c>
      <c r="H180">
        <v>2496</v>
      </c>
      <c r="I180">
        <v>70</v>
      </c>
      <c r="J180">
        <v>98</v>
      </c>
      <c r="K180">
        <v>245</v>
      </c>
      <c r="L180">
        <v>1</v>
      </c>
      <c r="M180" t="s">
        <v>112</v>
      </c>
      <c r="N180" t="s">
        <v>113</v>
      </c>
      <c r="O180" s="2">
        <v>540.13254189999998</v>
      </c>
      <c r="P180" s="15">
        <v>45742</v>
      </c>
      <c r="Q180" s="15">
        <v>45762</v>
      </c>
      <c r="R180" s="15">
        <v>45769</v>
      </c>
      <c r="S180" t="s">
        <v>22</v>
      </c>
      <c r="T180">
        <v>11</v>
      </c>
      <c r="U180" s="2">
        <v>390.21820373999998</v>
      </c>
      <c r="V180" s="2">
        <v>6613.8678599999994</v>
      </c>
      <c r="W180" s="2">
        <v>8.7401577600000007</v>
      </c>
      <c r="X180" s="2">
        <v>2.4803150400000002</v>
      </c>
      <c r="Y180" s="2">
        <v>7.3293965600000002</v>
      </c>
      <c r="Z180" s="6">
        <f>Crate_BOMs[[#This Row],[glass weight (lb)]]+Crate_BOMs[[#This Row],[Crate Weight (lb)]]/COUNTIF(Crate_BOMs[crate no.],Crate_BOMs[[#This Row],[crate no.]])</f>
        <v>575.60692405818179</v>
      </c>
      <c r="AA180" s="6" t="str">
        <f>IFERROR(MID(Crate_BOMs[[#This Row],[no]],FIND("ECN",Crate_BOMs[[#This Row],[no]]),200),MID(Crate_BOMs[[#This Row],[no]],39,200))</f>
        <v>2.01 GLA02</v>
      </c>
      <c r="AB180" s="6" t="str">
        <f>SUBSTITUTE(IF(RIGHT(Crate_BOMs[[#This Row],[PO Sublot-GL]],6)="curved",RIGHT(Crate_BOMs[[#This Row],[PO Sublot-GL]],12),RIGHT(Crate_BOMs[[#This Row],[PO Sublot-GL]],5))," ","")</f>
        <v>GLA02</v>
      </c>
      <c r="AC180" s="6" t="str">
        <f>SUBSTITUTE(LEFT(Crate_BOMs[[#This Row],[PO Sublot-GL]],LEN(Crate_BOMs[[#This Row],[PO Sublot-GL]])-LEN(Crate_BOMs[[#This Row],[Glass Type]]))," ","")</f>
        <v>2.01</v>
      </c>
      <c r="AD180" s="6" t="str">
        <f>LEFT(Crate_BOMs[[#This Row],[no]],FIND(" ",Crate_BOMs[[#This Row],[no]],5)-1)</f>
        <v>PO 40535</v>
      </c>
      <c r="AE180" s="6" cm="1">
        <f t="array" ref="AE180">COUNTA(_xlfn.UNIQUE(_xlfn._xlws.FILTER(Crate_BOMs[PO],Crate_BOMs[crate no.]=Crate_BOMs[[#This Row],[crate no.]])))</f>
        <v>1</v>
      </c>
      <c r="AF180" s="10" t="str">
        <f>IF(Crate_BOMs[[#This Row],['# POs in Crate]]=1,"",IF(VLOOKUP(Crate_BOMs[[#This Row],[crate no.]],Crates_[[crate no.]:[New Sublot]],3,FALSE)="","",VLOOKUP(Crate_BOMs[[#This Row],[crate no.]],Crates_[[crate no.]:[New Sublot]],3,FALSE)))</f>
        <v/>
      </c>
      <c r="AG180" s="6" t="str">
        <f>IF(Crate_BOMs[[#This Row],['# POs in Crate]]=1,Crate_BOMs[[#This Row],[PO Sublot]],IF(Crate_BOMs[[#This Row],[UPDATED Sublot]]="","",Crate_BOMs[[#This Row],[UPDATED Sublot]]))</f>
        <v>2.01</v>
      </c>
    </row>
    <row r="181" spans="1:33" x14ac:dyDescent="0.25">
      <c r="A181">
        <v>4</v>
      </c>
      <c r="B181">
        <v>300521524</v>
      </c>
      <c r="C181">
        <v>2394169</v>
      </c>
      <c r="D181">
        <v>1</v>
      </c>
      <c r="E181" t="s">
        <v>111</v>
      </c>
      <c r="F181" t="s">
        <v>68</v>
      </c>
      <c r="G181">
        <v>1781</v>
      </c>
      <c r="H181">
        <v>2496</v>
      </c>
      <c r="I181">
        <v>70</v>
      </c>
      <c r="J181">
        <v>98</v>
      </c>
      <c r="K181">
        <v>245</v>
      </c>
      <c r="L181">
        <v>1</v>
      </c>
      <c r="M181" t="s">
        <v>112</v>
      </c>
      <c r="N181" t="s">
        <v>113</v>
      </c>
      <c r="O181" s="2">
        <v>540.13254189999998</v>
      </c>
      <c r="P181" s="15">
        <v>45742</v>
      </c>
      <c r="Q181" s="15">
        <v>45762</v>
      </c>
      <c r="R181" s="15">
        <v>45769</v>
      </c>
      <c r="S181" t="s">
        <v>22</v>
      </c>
      <c r="T181">
        <v>11</v>
      </c>
      <c r="U181" s="2">
        <v>390.21820373999998</v>
      </c>
      <c r="V181" s="2">
        <v>6613.8678599999994</v>
      </c>
      <c r="W181" s="2">
        <v>8.7401577600000007</v>
      </c>
      <c r="X181" s="2">
        <v>2.4803150400000002</v>
      </c>
      <c r="Y181" s="2">
        <v>7.3293965600000002</v>
      </c>
      <c r="Z181" s="6">
        <f>Crate_BOMs[[#This Row],[glass weight (lb)]]+Crate_BOMs[[#This Row],[Crate Weight (lb)]]/COUNTIF(Crate_BOMs[crate no.],Crate_BOMs[[#This Row],[crate no.]])</f>
        <v>575.60692405818179</v>
      </c>
      <c r="AA181" s="6" t="str">
        <f>IFERROR(MID(Crate_BOMs[[#This Row],[no]],FIND("ECN",Crate_BOMs[[#This Row],[no]]),200),MID(Crate_BOMs[[#This Row],[no]],39,200))</f>
        <v>2.01 GLA02</v>
      </c>
      <c r="AB181" s="6" t="str">
        <f>SUBSTITUTE(IF(RIGHT(Crate_BOMs[[#This Row],[PO Sublot-GL]],6)="curved",RIGHT(Crate_BOMs[[#This Row],[PO Sublot-GL]],12),RIGHT(Crate_BOMs[[#This Row],[PO Sublot-GL]],5))," ","")</f>
        <v>GLA02</v>
      </c>
      <c r="AC181" s="6" t="str">
        <f>SUBSTITUTE(LEFT(Crate_BOMs[[#This Row],[PO Sublot-GL]],LEN(Crate_BOMs[[#This Row],[PO Sublot-GL]])-LEN(Crate_BOMs[[#This Row],[Glass Type]]))," ","")</f>
        <v>2.01</v>
      </c>
      <c r="AD181" s="6" t="str">
        <f>LEFT(Crate_BOMs[[#This Row],[no]],FIND(" ",Crate_BOMs[[#This Row],[no]],5)-1)</f>
        <v>PO 40535</v>
      </c>
      <c r="AE181" s="6" cm="1">
        <f t="array" ref="AE181">COUNTA(_xlfn.UNIQUE(_xlfn._xlws.FILTER(Crate_BOMs[PO],Crate_BOMs[crate no.]=Crate_BOMs[[#This Row],[crate no.]])))</f>
        <v>1</v>
      </c>
      <c r="AF181" s="10" t="str">
        <f>IF(Crate_BOMs[[#This Row],['# POs in Crate]]=1,"",IF(VLOOKUP(Crate_BOMs[[#This Row],[crate no.]],Crates_[[crate no.]:[New Sublot]],3,FALSE)="","",VLOOKUP(Crate_BOMs[[#This Row],[crate no.]],Crates_[[crate no.]:[New Sublot]],3,FALSE)))</f>
        <v/>
      </c>
      <c r="AG181" s="6" t="str">
        <f>IF(Crate_BOMs[[#This Row],['# POs in Crate]]=1,Crate_BOMs[[#This Row],[PO Sublot]],IF(Crate_BOMs[[#This Row],[UPDATED Sublot]]="","",Crate_BOMs[[#This Row],[UPDATED Sublot]]))</f>
        <v>2.01</v>
      </c>
    </row>
    <row r="182" spans="1:33" x14ac:dyDescent="0.25">
      <c r="A182">
        <v>4</v>
      </c>
      <c r="B182">
        <v>300521524</v>
      </c>
      <c r="C182">
        <v>2394169</v>
      </c>
      <c r="D182">
        <v>1</v>
      </c>
      <c r="E182" t="s">
        <v>111</v>
      </c>
      <c r="F182" t="s">
        <v>68</v>
      </c>
      <c r="G182">
        <v>1781</v>
      </c>
      <c r="H182">
        <v>2496</v>
      </c>
      <c r="I182">
        <v>70</v>
      </c>
      <c r="J182">
        <v>98</v>
      </c>
      <c r="K182">
        <v>245</v>
      </c>
      <c r="L182">
        <v>1</v>
      </c>
      <c r="M182" t="s">
        <v>112</v>
      </c>
      <c r="N182" t="s">
        <v>113</v>
      </c>
      <c r="O182" s="2">
        <v>540.13254189999998</v>
      </c>
      <c r="P182" s="15">
        <v>45742</v>
      </c>
      <c r="Q182" s="15">
        <v>45762</v>
      </c>
      <c r="R182" s="15">
        <v>45769</v>
      </c>
      <c r="S182" t="s">
        <v>22</v>
      </c>
      <c r="T182">
        <v>11</v>
      </c>
      <c r="U182" s="2">
        <v>390.21820373999998</v>
      </c>
      <c r="V182" s="2">
        <v>6613.8678599999994</v>
      </c>
      <c r="W182" s="2">
        <v>8.7401577600000007</v>
      </c>
      <c r="X182" s="2">
        <v>2.4803150400000002</v>
      </c>
      <c r="Y182" s="2">
        <v>7.3293965600000002</v>
      </c>
      <c r="Z182" s="6">
        <f>Crate_BOMs[[#This Row],[glass weight (lb)]]+Crate_BOMs[[#This Row],[Crate Weight (lb)]]/COUNTIF(Crate_BOMs[crate no.],Crate_BOMs[[#This Row],[crate no.]])</f>
        <v>575.60692405818179</v>
      </c>
      <c r="AA182" s="6" t="str">
        <f>IFERROR(MID(Crate_BOMs[[#This Row],[no]],FIND("ECN",Crate_BOMs[[#This Row],[no]]),200),MID(Crate_BOMs[[#This Row],[no]],39,200))</f>
        <v>2.01 GLA02</v>
      </c>
      <c r="AB182" s="6" t="str">
        <f>SUBSTITUTE(IF(RIGHT(Crate_BOMs[[#This Row],[PO Sublot-GL]],6)="curved",RIGHT(Crate_BOMs[[#This Row],[PO Sublot-GL]],12),RIGHT(Crate_BOMs[[#This Row],[PO Sublot-GL]],5))," ","")</f>
        <v>GLA02</v>
      </c>
      <c r="AC182" s="6" t="str">
        <f>SUBSTITUTE(LEFT(Crate_BOMs[[#This Row],[PO Sublot-GL]],LEN(Crate_BOMs[[#This Row],[PO Sublot-GL]])-LEN(Crate_BOMs[[#This Row],[Glass Type]]))," ","")</f>
        <v>2.01</v>
      </c>
      <c r="AD182" s="6" t="str">
        <f>LEFT(Crate_BOMs[[#This Row],[no]],FIND(" ",Crate_BOMs[[#This Row],[no]],5)-1)</f>
        <v>PO 40535</v>
      </c>
      <c r="AE182" s="6" cm="1">
        <f t="array" ref="AE182">COUNTA(_xlfn.UNIQUE(_xlfn._xlws.FILTER(Crate_BOMs[PO],Crate_BOMs[crate no.]=Crate_BOMs[[#This Row],[crate no.]])))</f>
        <v>1</v>
      </c>
      <c r="AF182" s="10" t="str">
        <f>IF(Crate_BOMs[[#This Row],['# POs in Crate]]=1,"",IF(VLOOKUP(Crate_BOMs[[#This Row],[crate no.]],Crates_[[crate no.]:[New Sublot]],3,FALSE)="","",VLOOKUP(Crate_BOMs[[#This Row],[crate no.]],Crates_[[crate no.]:[New Sublot]],3,FALSE)))</f>
        <v/>
      </c>
      <c r="AG182" s="6" t="str">
        <f>IF(Crate_BOMs[[#This Row],['# POs in Crate]]=1,Crate_BOMs[[#This Row],[PO Sublot]],IF(Crate_BOMs[[#This Row],[UPDATED Sublot]]="","",Crate_BOMs[[#This Row],[UPDATED Sublot]]))</f>
        <v>2.01</v>
      </c>
    </row>
    <row r="183" spans="1:33" x14ac:dyDescent="0.25">
      <c r="A183">
        <v>4</v>
      </c>
      <c r="B183">
        <v>300521524</v>
      </c>
      <c r="C183">
        <v>2394169</v>
      </c>
      <c r="D183">
        <v>1</v>
      </c>
      <c r="E183" t="s">
        <v>111</v>
      </c>
      <c r="F183" t="s">
        <v>68</v>
      </c>
      <c r="G183">
        <v>1781</v>
      </c>
      <c r="H183">
        <v>2496</v>
      </c>
      <c r="I183">
        <v>70</v>
      </c>
      <c r="J183">
        <v>98</v>
      </c>
      <c r="K183">
        <v>245</v>
      </c>
      <c r="L183">
        <v>1</v>
      </c>
      <c r="M183" t="s">
        <v>112</v>
      </c>
      <c r="N183" t="s">
        <v>113</v>
      </c>
      <c r="O183" s="2">
        <v>540.13254189999998</v>
      </c>
      <c r="P183" s="15">
        <v>45742</v>
      </c>
      <c r="Q183" s="15">
        <v>45762</v>
      </c>
      <c r="R183" s="15">
        <v>45769</v>
      </c>
      <c r="S183" t="s">
        <v>22</v>
      </c>
      <c r="T183">
        <v>11</v>
      </c>
      <c r="U183" s="2">
        <v>390.21820373999998</v>
      </c>
      <c r="V183" s="2">
        <v>6613.8678599999994</v>
      </c>
      <c r="W183" s="2">
        <v>8.7401577600000007</v>
      </c>
      <c r="X183" s="2">
        <v>2.4803150400000002</v>
      </c>
      <c r="Y183" s="2">
        <v>7.3293965600000002</v>
      </c>
      <c r="Z183" s="6">
        <f>Crate_BOMs[[#This Row],[glass weight (lb)]]+Crate_BOMs[[#This Row],[Crate Weight (lb)]]/COUNTIF(Crate_BOMs[crate no.],Crate_BOMs[[#This Row],[crate no.]])</f>
        <v>575.60692405818179</v>
      </c>
      <c r="AA183" s="6" t="str">
        <f>IFERROR(MID(Crate_BOMs[[#This Row],[no]],FIND("ECN",Crate_BOMs[[#This Row],[no]]),200),MID(Crate_BOMs[[#This Row],[no]],39,200))</f>
        <v>2.01 GLA02</v>
      </c>
      <c r="AB183" s="6" t="str">
        <f>SUBSTITUTE(IF(RIGHT(Crate_BOMs[[#This Row],[PO Sublot-GL]],6)="curved",RIGHT(Crate_BOMs[[#This Row],[PO Sublot-GL]],12),RIGHT(Crate_BOMs[[#This Row],[PO Sublot-GL]],5))," ","")</f>
        <v>GLA02</v>
      </c>
      <c r="AC183" s="6" t="str">
        <f>SUBSTITUTE(LEFT(Crate_BOMs[[#This Row],[PO Sublot-GL]],LEN(Crate_BOMs[[#This Row],[PO Sublot-GL]])-LEN(Crate_BOMs[[#This Row],[Glass Type]]))," ","")</f>
        <v>2.01</v>
      </c>
      <c r="AD183" s="6" t="str">
        <f>LEFT(Crate_BOMs[[#This Row],[no]],FIND(" ",Crate_BOMs[[#This Row],[no]],5)-1)</f>
        <v>PO 40535</v>
      </c>
      <c r="AE183" s="6" cm="1">
        <f t="array" ref="AE183">COUNTA(_xlfn.UNIQUE(_xlfn._xlws.FILTER(Crate_BOMs[PO],Crate_BOMs[crate no.]=Crate_BOMs[[#This Row],[crate no.]])))</f>
        <v>1</v>
      </c>
      <c r="AF183" s="10" t="str">
        <f>IF(Crate_BOMs[[#This Row],['# POs in Crate]]=1,"",IF(VLOOKUP(Crate_BOMs[[#This Row],[crate no.]],Crates_[[crate no.]:[New Sublot]],3,FALSE)="","",VLOOKUP(Crate_BOMs[[#This Row],[crate no.]],Crates_[[crate no.]:[New Sublot]],3,FALSE)))</f>
        <v/>
      </c>
      <c r="AG183" s="6" t="str">
        <f>IF(Crate_BOMs[[#This Row],['# POs in Crate]]=1,Crate_BOMs[[#This Row],[PO Sublot]],IF(Crate_BOMs[[#This Row],[UPDATED Sublot]]="","",Crate_BOMs[[#This Row],[UPDATED Sublot]]))</f>
        <v>2.01</v>
      </c>
    </row>
    <row r="184" spans="1:33" x14ac:dyDescent="0.25">
      <c r="A184">
        <v>4</v>
      </c>
      <c r="B184">
        <v>300521524</v>
      </c>
      <c r="C184">
        <v>2394169</v>
      </c>
      <c r="D184">
        <v>1</v>
      </c>
      <c r="E184" t="s">
        <v>111</v>
      </c>
      <c r="F184" t="s">
        <v>68</v>
      </c>
      <c r="G184">
        <v>1781</v>
      </c>
      <c r="H184">
        <v>2496</v>
      </c>
      <c r="I184">
        <v>70</v>
      </c>
      <c r="J184">
        <v>98</v>
      </c>
      <c r="K184">
        <v>245</v>
      </c>
      <c r="L184">
        <v>1</v>
      </c>
      <c r="M184" t="s">
        <v>112</v>
      </c>
      <c r="N184" t="s">
        <v>113</v>
      </c>
      <c r="O184" s="2">
        <v>540.13254189999998</v>
      </c>
      <c r="P184" s="15">
        <v>45742</v>
      </c>
      <c r="Q184" s="15">
        <v>45762</v>
      </c>
      <c r="R184" s="15">
        <v>45769</v>
      </c>
      <c r="S184" t="s">
        <v>22</v>
      </c>
      <c r="T184">
        <v>11</v>
      </c>
      <c r="U184" s="2">
        <v>390.21820373999998</v>
      </c>
      <c r="V184" s="2">
        <v>6613.8678599999994</v>
      </c>
      <c r="W184" s="2">
        <v>8.7401577600000007</v>
      </c>
      <c r="X184" s="2">
        <v>2.4803150400000002</v>
      </c>
      <c r="Y184" s="2">
        <v>7.3293965600000002</v>
      </c>
      <c r="Z184" s="6">
        <f>Crate_BOMs[[#This Row],[glass weight (lb)]]+Crate_BOMs[[#This Row],[Crate Weight (lb)]]/COUNTIF(Crate_BOMs[crate no.],Crate_BOMs[[#This Row],[crate no.]])</f>
        <v>575.60692405818179</v>
      </c>
      <c r="AA184" s="6" t="str">
        <f>IFERROR(MID(Crate_BOMs[[#This Row],[no]],FIND("ECN",Crate_BOMs[[#This Row],[no]]),200),MID(Crate_BOMs[[#This Row],[no]],39,200))</f>
        <v>2.01 GLA02</v>
      </c>
      <c r="AB184" s="6" t="str">
        <f>SUBSTITUTE(IF(RIGHT(Crate_BOMs[[#This Row],[PO Sublot-GL]],6)="curved",RIGHT(Crate_BOMs[[#This Row],[PO Sublot-GL]],12),RIGHT(Crate_BOMs[[#This Row],[PO Sublot-GL]],5))," ","")</f>
        <v>GLA02</v>
      </c>
      <c r="AC184" s="6" t="str">
        <f>SUBSTITUTE(LEFT(Crate_BOMs[[#This Row],[PO Sublot-GL]],LEN(Crate_BOMs[[#This Row],[PO Sublot-GL]])-LEN(Crate_BOMs[[#This Row],[Glass Type]]))," ","")</f>
        <v>2.01</v>
      </c>
      <c r="AD184" s="6" t="str">
        <f>LEFT(Crate_BOMs[[#This Row],[no]],FIND(" ",Crate_BOMs[[#This Row],[no]],5)-1)</f>
        <v>PO 40535</v>
      </c>
      <c r="AE184" s="6" cm="1">
        <f t="array" ref="AE184">COUNTA(_xlfn.UNIQUE(_xlfn._xlws.FILTER(Crate_BOMs[PO],Crate_BOMs[crate no.]=Crate_BOMs[[#This Row],[crate no.]])))</f>
        <v>1</v>
      </c>
      <c r="AF184" s="10" t="str">
        <f>IF(Crate_BOMs[[#This Row],['# POs in Crate]]=1,"",IF(VLOOKUP(Crate_BOMs[[#This Row],[crate no.]],Crates_[[crate no.]:[New Sublot]],3,FALSE)="","",VLOOKUP(Crate_BOMs[[#This Row],[crate no.]],Crates_[[crate no.]:[New Sublot]],3,FALSE)))</f>
        <v/>
      </c>
      <c r="AG184" s="6" t="str">
        <f>IF(Crate_BOMs[[#This Row],['# POs in Crate]]=1,Crate_BOMs[[#This Row],[PO Sublot]],IF(Crate_BOMs[[#This Row],[UPDATED Sublot]]="","",Crate_BOMs[[#This Row],[UPDATED Sublot]]))</f>
        <v>2.01</v>
      </c>
    </row>
    <row r="185" spans="1:33" x14ac:dyDescent="0.25">
      <c r="A185">
        <v>4</v>
      </c>
      <c r="B185">
        <v>300521719</v>
      </c>
      <c r="C185">
        <v>2394728</v>
      </c>
      <c r="D185">
        <v>1</v>
      </c>
      <c r="E185" t="s">
        <v>114</v>
      </c>
      <c r="F185" t="s">
        <v>61</v>
      </c>
      <c r="G185">
        <v>1781</v>
      </c>
      <c r="H185">
        <v>870</v>
      </c>
      <c r="I185">
        <v>70</v>
      </c>
      <c r="J185">
        <v>34</v>
      </c>
      <c r="K185">
        <v>85</v>
      </c>
      <c r="L185">
        <v>1</v>
      </c>
      <c r="M185" t="s">
        <v>92</v>
      </c>
      <c r="N185" t="s">
        <v>93</v>
      </c>
      <c r="O185" s="2">
        <v>187.39292269999999</v>
      </c>
      <c r="P185" s="15">
        <v>45742</v>
      </c>
      <c r="Q185" s="15">
        <v>45762</v>
      </c>
      <c r="R185" s="15">
        <v>45769</v>
      </c>
      <c r="S185" t="s">
        <v>22</v>
      </c>
      <c r="T185">
        <v>10</v>
      </c>
      <c r="U185" s="2">
        <v>429.90141089999997</v>
      </c>
      <c r="V185" s="2">
        <v>6613.8678599999994</v>
      </c>
      <c r="W185" s="2">
        <v>10.203412399999999</v>
      </c>
      <c r="X185" s="2">
        <v>2.4934384000000001</v>
      </c>
      <c r="Y185" s="2">
        <v>6.9028873600000002</v>
      </c>
      <c r="Z185" s="6">
        <f>Crate_BOMs[[#This Row],[glass weight (lb)]]+Crate_BOMs[[#This Row],[Crate Weight (lb)]]/COUNTIF(Crate_BOMs[crate no.],Crate_BOMs[[#This Row],[crate no.]])</f>
        <v>230.38306378999999</v>
      </c>
      <c r="AA185" s="6" t="str">
        <f>IFERROR(MID(Crate_BOMs[[#This Row],[no]],FIND("ECN",Crate_BOMs[[#This Row],[no]]),200),MID(Crate_BOMs[[#This Row],[no]],39,200))</f>
        <v>2.05 &amp; 2.09 GLA02</v>
      </c>
      <c r="AB185" s="6" t="str">
        <f>SUBSTITUTE(IF(RIGHT(Crate_BOMs[[#This Row],[PO Sublot-GL]],6)="curved",RIGHT(Crate_BOMs[[#This Row],[PO Sublot-GL]],12),RIGHT(Crate_BOMs[[#This Row],[PO Sublot-GL]],5))," ","")</f>
        <v>GLA02</v>
      </c>
      <c r="AC185" s="6" t="str">
        <f>SUBSTITUTE(LEFT(Crate_BOMs[[#This Row],[PO Sublot-GL]],LEN(Crate_BOMs[[#This Row],[PO Sublot-GL]])-LEN(Crate_BOMs[[#This Row],[Glass Type]]))," ","")</f>
        <v>2.05&amp;2.09</v>
      </c>
      <c r="AD185" s="6" t="str">
        <f>LEFT(Crate_BOMs[[#This Row],[no]],FIND(" ",Crate_BOMs[[#This Row],[no]],5)-1)</f>
        <v>PO 40536</v>
      </c>
      <c r="AE185" s="6" cm="1">
        <f t="array" ref="AE185">COUNTA(_xlfn.UNIQUE(_xlfn._xlws.FILTER(Crate_BOMs[PO],Crate_BOMs[crate no.]=Crate_BOMs[[#This Row],[crate no.]])))</f>
        <v>1</v>
      </c>
      <c r="AF185" s="10" t="str">
        <f>IF(Crate_BOMs[[#This Row],['# POs in Crate]]=1,"",IF(VLOOKUP(Crate_BOMs[[#This Row],[crate no.]],Crates_[[crate no.]:[New Sublot]],3,FALSE)="","",VLOOKUP(Crate_BOMs[[#This Row],[crate no.]],Crates_[[crate no.]:[New Sublot]],3,FALSE)))</f>
        <v/>
      </c>
      <c r="AG185" s="6" t="str">
        <f>IF(Crate_BOMs[[#This Row],['# POs in Crate]]=1,Crate_BOMs[[#This Row],[PO Sublot]],IF(Crate_BOMs[[#This Row],[UPDATED Sublot]]="","",Crate_BOMs[[#This Row],[UPDATED Sublot]]))</f>
        <v>2.05&amp;2.09</v>
      </c>
    </row>
    <row r="186" spans="1:33" x14ac:dyDescent="0.25">
      <c r="A186">
        <v>4</v>
      </c>
      <c r="B186">
        <v>300521719</v>
      </c>
      <c r="C186">
        <v>2394728</v>
      </c>
      <c r="D186">
        <v>1</v>
      </c>
      <c r="E186" t="s">
        <v>114</v>
      </c>
      <c r="F186" t="s">
        <v>61</v>
      </c>
      <c r="G186">
        <v>1781</v>
      </c>
      <c r="H186">
        <v>870</v>
      </c>
      <c r="I186">
        <v>70</v>
      </c>
      <c r="J186">
        <v>34</v>
      </c>
      <c r="K186">
        <v>85</v>
      </c>
      <c r="L186">
        <v>1</v>
      </c>
      <c r="M186" t="s">
        <v>92</v>
      </c>
      <c r="N186" t="s">
        <v>93</v>
      </c>
      <c r="O186" s="2">
        <v>187.39292269999999</v>
      </c>
      <c r="P186" s="15">
        <v>45742</v>
      </c>
      <c r="Q186" s="15">
        <v>45762</v>
      </c>
      <c r="R186" s="15">
        <v>45769</v>
      </c>
      <c r="S186" t="s">
        <v>22</v>
      </c>
      <c r="T186">
        <v>10</v>
      </c>
      <c r="U186" s="2">
        <v>429.90141089999997</v>
      </c>
      <c r="V186" s="2">
        <v>6613.8678599999994</v>
      </c>
      <c r="W186" s="2">
        <v>10.203412399999999</v>
      </c>
      <c r="X186" s="2">
        <v>2.4934384000000001</v>
      </c>
      <c r="Y186" s="2">
        <v>6.9028873600000002</v>
      </c>
      <c r="Z186" s="6">
        <f>Crate_BOMs[[#This Row],[glass weight (lb)]]+Crate_BOMs[[#This Row],[Crate Weight (lb)]]/COUNTIF(Crate_BOMs[crate no.],Crate_BOMs[[#This Row],[crate no.]])</f>
        <v>230.38306378999999</v>
      </c>
      <c r="AA186" s="6" t="str">
        <f>IFERROR(MID(Crate_BOMs[[#This Row],[no]],FIND("ECN",Crate_BOMs[[#This Row],[no]]),200),MID(Crate_BOMs[[#This Row],[no]],39,200))</f>
        <v>2.05 &amp; 2.09 GLA02</v>
      </c>
      <c r="AB186" s="6" t="str">
        <f>SUBSTITUTE(IF(RIGHT(Crate_BOMs[[#This Row],[PO Sublot-GL]],6)="curved",RIGHT(Crate_BOMs[[#This Row],[PO Sublot-GL]],12),RIGHT(Crate_BOMs[[#This Row],[PO Sublot-GL]],5))," ","")</f>
        <v>GLA02</v>
      </c>
      <c r="AC186" s="6" t="str">
        <f>SUBSTITUTE(LEFT(Crate_BOMs[[#This Row],[PO Sublot-GL]],LEN(Crate_BOMs[[#This Row],[PO Sublot-GL]])-LEN(Crate_BOMs[[#This Row],[Glass Type]]))," ","")</f>
        <v>2.05&amp;2.09</v>
      </c>
      <c r="AD186" s="6" t="str">
        <f>LEFT(Crate_BOMs[[#This Row],[no]],FIND(" ",Crate_BOMs[[#This Row],[no]],5)-1)</f>
        <v>PO 40536</v>
      </c>
      <c r="AE186" s="6" cm="1">
        <f t="array" ref="AE186">COUNTA(_xlfn.UNIQUE(_xlfn._xlws.FILTER(Crate_BOMs[PO],Crate_BOMs[crate no.]=Crate_BOMs[[#This Row],[crate no.]])))</f>
        <v>1</v>
      </c>
      <c r="AF186" s="10" t="str">
        <f>IF(Crate_BOMs[[#This Row],['# POs in Crate]]=1,"",IF(VLOOKUP(Crate_BOMs[[#This Row],[crate no.]],Crates_[[crate no.]:[New Sublot]],3,FALSE)="","",VLOOKUP(Crate_BOMs[[#This Row],[crate no.]],Crates_[[crate no.]:[New Sublot]],3,FALSE)))</f>
        <v/>
      </c>
      <c r="AG186" s="6" t="str">
        <f>IF(Crate_BOMs[[#This Row],['# POs in Crate]]=1,Crate_BOMs[[#This Row],[PO Sublot]],IF(Crate_BOMs[[#This Row],[UPDATED Sublot]]="","",Crate_BOMs[[#This Row],[UPDATED Sublot]]))</f>
        <v>2.05&amp;2.09</v>
      </c>
    </row>
    <row r="187" spans="1:33" x14ac:dyDescent="0.25">
      <c r="A187">
        <v>4</v>
      </c>
      <c r="B187">
        <v>300521719</v>
      </c>
      <c r="C187">
        <v>2394728</v>
      </c>
      <c r="D187">
        <v>1</v>
      </c>
      <c r="E187" t="s">
        <v>114</v>
      </c>
      <c r="F187" t="s">
        <v>61</v>
      </c>
      <c r="G187">
        <v>1781</v>
      </c>
      <c r="H187">
        <v>870</v>
      </c>
      <c r="I187">
        <v>70</v>
      </c>
      <c r="J187">
        <v>34</v>
      </c>
      <c r="K187">
        <v>85</v>
      </c>
      <c r="L187">
        <v>1</v>
      </c>
      <c r="M187" t="s">
        <v>92</v>
      </c>
      <c r="N187" t="s">
        <v>93</v>
      </c>
      <c r="O187" s="2">
        <v>187.39292269999999</v>
      </c>
      <c r="P187" s="15">
        <v>45742</v>
      </c>
      <c r="Q187" s="15">
        <v>45762</v>
      </c>
      <c r="R187" s="15">
        <v>45769</v>
      </c>
      <c r="S187" t="s">
        <v>22</v>
      </c>
      <c r="T187">
        <v>10</v>
      </c>
      <c r="U187" s="2">
        <v>429.90141089999997</v>
      </c>
      <c r="V187" s="2">
        <v>6613.8678599999994</v>
      </c>
      <c r="W187" s="2">
        <v>10.203412399999999</v>
      </c>
      <c r="X187" s="2">
        <v>2.4934384000000001</v>
      </c>
      <c r="Y187" s="2">
        <v>6.9028873600000002</v>
      </c>
      <c r="Z187" s="6">
        <f>Crate_BOMs[[#This Row],[glass weight (lb)]]+Crate_BOMs[[#This Row],[Crate Weight (lb)]]/COUNTIF(Crate_BOMs[crate no.],Crate_BOMs[[#This Row],[crate no.]])</f>
        <v>230.38306378999999</v>
      </c>
      <c r="AA187" s="6" t="str">
        <f>IFERROR(MID(Crate_BOMs[[#This Row],[no]],FIND("ECN",Crate_BOMs[[#This Row],[no]]),200),MID(Crate_BOMs[[#This Row],[no]],39,200))</f>
        <v>2.05 &amp; 2.09 GLA02</v>
      </c>
      <c r="AB187" s="6" t="str">
        <f>SUBSTITUTE(IF(RIGHT(Crate_BOMs[[#This Row],[PO Sublot-GL]],6)="curved",RIGHT(Crate_BOMs[[#This Row],[PO Sublot-GL]],12),RIGHT(Crate_BOMs[[#This Row],[PO Sublot-GL]],5))," ","")</f>
        <v>GLA02</v>
      </c>
      <c r="AC187" s="6" t="str">
        <f>SUBSTITUTE(LEFT(Crate_BOMs[[#This Row],[PO Sublot-GL]],LEN(Crate_BOMs[[#This Row],[PO Sublot-GL]])-LEN(Crate_BOMs[[#This Row],[Glass Type]]))," ","")</f>
        <v>2.05&amp;2.09</v>
      </c>
      <c r="AD187" s="6" t="str">
        <f>LEFT(Crate_BOMs[[#This Row],[no]],FIND(" ",Crate_BOMs[[#This Row],[no]],5)-1)</f>
        <v>PO 40536</v>
      </c>
      <c r="AE187" s="6" cm="1">
        <f t="array" ref="AE187">COUNTA(_xlfn.UNIQUE(_xlfn._xlws.FILTER(Crate_BOMs[PO],Crate_BOMs[crate no.]=Crate_BOMs[[#This Row],[crate no.]])))</f>
        <v>1</v>
      </c>
      <c r="AF187" s="10" t="str">
        <f>IF(Crate_BOMs[[#This Row],['# POs in Crate]]=1,"",IF(VLOOKUP(Crate_BOMs[[#This Row],[crate no.]],Crates_[[crate no.]:[New Sublot]],3,FALSE)="","",VLOOKUP(Crate_BOMs[[#This Row],[crate no.]],Crates_[[crate no.]:[New Sublot]],3,FALSE)))</f>
        <v/>
      </c>
      <c r="AG187" s="6" t="str">
        <f>IF(Crate_BOMs[[#This Row],['# POs in Crate]]=1,Crate_BOMs[[#This Row],[PO Sublot]],IF(Crate_BOMs[[#This Row],[UPDATED Sublot]]="","",Crate_BOMs[[#This Row],[UPDATED Sublot]]))</f>
        <v>2.05&amp;2.09</v>
      </c>
    </row>
    <row r="188" spans="1:33" x14ac:dyDescent="0.25">
      <c r="A188">
        <v>4</v>
      </c>
      <c r="B188">
        <v>300521719</v>
      </c>
      <c r="C188">
        <v>2394728</v>
      </c>
      <c r="D188">
        <v>8</v>
      </c>
      <c r="E188" t="s">
        <v>91</v>
      </c>
      <c r="F188" t="s">
        <v>61</v>
      </c>
      <c r="G188">
        <v>2645</v>
      </c>
      <c r="H188">
        <v>870</v>
      </c>
      <c r="I188">
        <v>104</v>
      </c>
      <c r="J188">
        <v>34</v>
      </c>
      <c r="K188">
        <v>127</v>
      </c>
      <c r="L188">
        <v>1</v>
      </c>
      <c r="M188" t="s">
        <v>92</v>
      </c>
      <c r="N188" t="s">
        <v>93</v>
      </c>
      <c r="O188" s="2">
        <v>279.98707273999997</v>
      </c>
      <c r="P188" s="15">
        <v>45742</v>
      </c>
      <c r="Q188" s="15">
        <v>45762</v>
      </c>
      <c r="R188" s="15">
        <v>45769</v>
      </c>
      <c r="S188" t="s">
        <v>22</v>
      </c>
      <c r="T188">
        <v>10</v>
      </c>
      <c r="U188" s="2">
        <v>429.90141089999997</v>
      </c>
      <c r="V188" s="2">
        <v>6613.8678599999994</v>
      </c>
      <c r="W188" s="2">
        <v>10.203412399999999</v>
      </c>
      <c r="X188" s="2">
        <v>2.4934384000000001</v>
      </c>
      <c r="Y188" s="2">
        <v>6.9028873600000002</v>
      </c>
      <c r="Z188" s="6">
        <f>Crate_BOMs[[#This Row],[glass weight (lb)]]+Crate_BOMs[[#This Row],[Crate Weight (lb)]]/COUNTIF(Crate_BOMs[crate no.],Crate_BOMs[[#This Row],[crate no.]])</f>
        <v>322.97721382999998</v>
      </c>
      <c r="AA188" s="6" t="str">
        <f>IFERROR(MID(Crate_BOMs[[#This Row],[no]],FIND("ECN",Crate_BOMs[[#This Row],[no]]),200),MID(Crate_BOMs[[#This Row],[no]],39,200))</f>
        <v>2.05 &amp; 2.09 GLA02</v>
      </c>
      <c r="AB188" s="6" t="str">
        <f>SUBSTITUTE(IF(RIGHT(Crate_BOMs[[#This Row],[PO Sublot-GL]],6)="curved",RIGHT(Crate_BOMs[[#This Row],[PO Sublot-GL]],12),RIGHT(Crate_BOMs[[#This Row],[PO Sublot-GL]],5))," ","")</f>
        <v>GLA02</v>
      </c>
      <c r="AC188" s="6" t="str">
        <f>SUBSTITUTE(LEFT(Crate_BOMs[[#This Row],[PO Sublot-GL]],LEN(Crate_BOMs[[#This Row],[PO Sublot-GL]])-LEN(Crate_BOMs[[#This Row],[Glass Type]]))," ","")</f>
        <v>2.05&amp;2.09</v>
      </c>
      <c r="AD188" s="6" t="str">
        <f>LEFT(Crate_BOMs[[#This Row],[no]],FIND(" ",Crate_BOMs[[#This Row],[no]],5)-1)</f>
        <v>PO 40536</v>
      </c>
      <c r="AE188" s="6" cm="1">
        <f t="array" ref="AE188">COUNTA(_xlfn.UNIQUE(_xlfn._xlws.FILTER(Crate_BOMs[PO],Crate_BOMs[crate no.]=Crate_BOMs[[#This Row],[crate no.]])))</f>
        <v>1</v>
      </c>
      <c r="AF188" s="10" t="str">
        <f>IF(Crate_BOMs[[#This Row],['# POs in Crate]]=1,"",IF(VLOOKUP(Crate_BOMs[[#This Row],[crate no.]],Crates_[[crate no.]:[New Sublot]],3,FALSE)="","",VLOOKUP(Crate_BOMs[[#This Row],[crate no.]],Crates_[[crate no.]:[New Sublot]],3,FALSE)))</f>
        <v/>
      </c>
      <c r="AG188" s="6" t="str">
        <f>IF(Crate_BOMs[[#This Row],['# POs in Crate]]=1,Crate_BOMs[[#This Row],[PO Sublot]],IF(Crate_BOMs[[#This Row],[UPDATED Sublot]]="","",Crate_BOMs[[#This Row],[UPDATED Sublot]]))</f>
        <v>2.05&amp;2.09</v>
      </c>
    </row>
    <row r="189" spans="1:33" x14ac:dyDescent="0.25">
      <c r="A189">
        <v>4</v>
      </c>
      <c r="B189">
        <v>300521719</v>
      </c>
      <c r="C189">
        <v>2394728</v>
      </c>
      <c r="D189">
        <v>8</v>
      </c>
      <c r="E189" t="s">
        <v>91</v>
      </c>
      <c r="F189" t="s">
        <v>61</v>
      </c>
      <c r="G189">
        <v>2645</v>
      </c>
      <c r="H189">
        <v>870</v>
      </c>
      <c r="I189">
        <v>104</v>
      </c>
      <c r="J189">
        <v>34</v>
      </c>
      <c r="K189">
        <v>127</v>
      </c>
      <c r="L189">
        <v>1</v>
      </c>
      <c r="M189" t="s">
        <v>92</v>
      </c>
      <c r="N189" t="s">
        <v>93</v>
      </c>
      <c r="O189" s="2">
        <v>279.98707273999997</v>
      </c>
      <c r="P189" s="15">
        <v>45742</v>
      </c>
      <c r="Q189" s="15">
        <v>45762</v>
      </c>
      <c r="R189" s="15">
        <v>45769</v>
      </c>
      <c r="S189" t="s">
        <v>22</v>
      </c>
      <c r="T189">
        <v>10</v>
      </c>
      <c r="U189" s="2">
        <v>429.90141089999997</v>
      </c>
      <c r="V189" s="2">
        <v>6613.8678599999994</v>
      </c>
      <c r="W189" s="2">
        <v>10.203412399999999</v>
      </c>
      <c r="X189" s="2">
        <v>2.4934384000000001</v>
      </c>
      <c r="Y189" s="2">
        <v>6.9028873600000002</v>
      </c>
      <c r="Z189" s="6">
        <f>Crate_BOMs[[#This Row],[glass weight (lb)]]+Crate_BOMs[[#This Row],[Crate Weight (lb)]]/COUNTIF(Crate_BOMs[crate no.],Crate_BOMs[[#This Row],[crate no.]])</f>
        <v>322.97721382999998</v>
      </c>
      <c r="AA189" s="6" t="str">
        <f>IFERROR(MID(Crate_BOMs[[#This Row],[no]],FIND("ECN",Crate_BOMs[[#This Row],[no]]),200),MID(Crate_BOMs[[#This Row],[no]],39,200))</f>
        <v>2.05 &amp; 2.09 GLA02</v>
      </c>
      <c r="AB189" s="6" t="str">
        <f>SUBSTITUTE(IF(RIGHT(Crate_BOMs[[#This Row],[PO Sublot-GL]],6)="curved",RIGHT(Crate_BOMs[[#This Row],[PO Sublot-GL]],12),RIGHT(Crate_BOMs[[#This Row],[PO Sublot-GL]],5))," ","")</f>
        <v>GLA02</v>
      </c>
      <c r="AC189" s="6" t="str">
        <f>SUBSTITUTE(LEFT(Crate_BOMs[[#This Row],[PO Sublot-GL]],LEN(Crate_BOMs[[#This Row],[PO Sublot-GL]])-LEN(Crate_BOMs[[#This Row],[Glass Type]]))," ","")</f>
        <v>2.05&amp;2.09</v>
      </c>
      <c r="AD189" s="6" t="str">
        <f>LEFT(Crate_BOMs[[#This Row],[no]],FIND(" ",Crate_BOMs[[#This Row],[no]],5)-1)</f>
        <v>PO 40536</v>
      </c>
      <c r="AE189" s="6" cm="1">
        <f t="array" ref="AE189">COUNTA(_xlfn.UNIQUE(_xlfn._xlws.FILTER(Crate_BOMs[PO],Crate_BOMs[crate no.]=Crate_BOMs[[#This Row],[crate no.]])))</f>
        <v>1</v>
      </c>
      <c r="AF189" s="10" t="str">
        <f>IF(Crate_BOMs[[#This Row],['# POs in Crate]]=1,"",IF(VLOOKUP(Crate_BOMs[[#This Row],[crate no.]],Crates_[[crate no.]:[New Sublot]],3,FALSE)="","",VLOOKUP(Crate_BOMs[[#This Row],[crate no.]],Crates_[[crate no.]:[New Sublot]],3,FALSE)))</f>
        <v/>
      </c>
      <c r="AG189" s="6" t="str">
        <f>IF(Crate_BOMs[[#This Row],['# POs in Crate]]=1,Crate_BOMs[[#This Row],[PO Sublot]],IF(Crate_BOMs[[#This Row],[UPDATED Sublot]]="","",Crate_BOMs[[#This Row],[UPDATED Sublot]]))</f>
        <v>2.05&amp;2.09</v>
      </c>
    </row>
    <row r="190" spans="1:33" x14ac:dyDescent="0.25">
      <c r="A190">
        <v>4</v>
      </c>
      <c r="B190">
        <v>300521719</v>
      </c>
      <c r="C190">
        <v>2394728</v>
      </c>
      <c r="D190">
        <v>8</v>
      </c>
      <c r="E190" t="s">
        <v>91</v>
      </c>
      <c r="F190" t="s">
        <v>61</v>
      </c>
      <c r="G190">
        <v>2645</v>
      </c>
      <c r="H190">
        <v>870</v>
      </c>
      <c r="I190">
        <v>104</v>
      </c>
      <c r="J190">
        <v>34</v>
      </c>
      <c r="K190">
        <v>127</v>
      </c>
      <c r="L190">
        <v>1</v>
      </c>
      <c r="M190" t="s">
        <v>92</v>
      </c>
      <c r="N190" t="s">
        <v>93</v>
      </c>
      <c r="O190" s="2">
        <v>279.98707273999997</v>
      </c>
      <c r="P190" s="15">
        <v>45742</v>
      </c>
      <c r="Q190" s="15">
        <v>45762</v>
      </c>
      <c r="R190" s="15">
        <v>45769</v>
      </c>
      <c r="S190" t="s">
        <v>22</v>
      </c>
      <c r="T190">
        <v>10</v>
      </c>
      <c r="U190" s="2">
        <v>429.90141089999997</v>
      </c>
      <c r="V190" s="2">
        <v>6613.8678599999994</v>
      </c>
      <c r="W190" s="2">
        <v>10.203412399999999</v>
      </c>
      <c r="X190" s="2">
        <v>2.4934384000000001</v>
      </c>
      <c r="Y190" s="2">
        <v>6.9028873600000002</v>
      </c>
      <c r="Z190" s="6">
        <f>Crate_BOMs[[#This Row],[glass weight (lb)]]+Crate_BOMs[[#This Row],[Crate Weight (lb)]]/COUNTIF(Crate_BOMs[crate no.],Crate_BOMs[[#This Row],[crate no.]])</f>
        <v>322.97721382999998</v>
      </c>
      <c r="AA190" s="6" t="str">
        <f>IFERROR(MID(Crate_BOMs[[#This Row],[no]],FIND("ECN",Crate_BOMs[[#This Row],[no]]),200),MID(Crate_BOMs[[#This Row],[no]],39,200))</f>
        <v>2.05 &amp; 2.09 GLA02</v>
      </c>
      <c r="AB190" s="6" t="str">
        <f>SUBSTITUTE(IF(RIGHT(Crate_BOMs[[#This Row],[PO Sublot-GL]],6)="curved",RIGHT(Crate_BOMs[[#This Row],[PO Sublot-GL]],12),RIGHT(Crate_BOMs[[#This Row],[PO Sublot-GL]],5))," ","")</f>
        <v>GLA02</v>
      </c>
      <c r="AC190" s="6" t="str">
        <f>SUBSTITUTE(LEFT(Crate_BOMs[[#This Row],[PO Sublot-GL]],LEN(Crate_BOMs[[#This Row],[PO Sublot-GL]])-LEN(Crate_BOMs[[#This Row],[Glass Type]]))," ","")</f>
        <v>2.05&amp;2.09</v>
      </c>
      <c r="AD190" s="6" t="str">
        <f>LEFT(Crate_BOMs[[#This Row],[no]],FIND(" ",Crate_BOMs[[#This Row],[no]],5)-1)</f>
        <v>PO 40536</v>
      </c>
      <c r="AE190" s="6" cm="1">
        <f t="array" ref="AE190">COUNTA(_xlfn.UNIQUE(_xlfn._xlws.FILTER(Crate_BOMs[PO],Crate_BOMs[crate no.]=Crate_BOMs[[#This Row],[crate no.]])))</f>
        <v>1</v>
      </c>
      <c r="AF190" s="10" t="str">
        <f>IF(Crate_BOMs[[#This Row],['# POs in Crate]]=1,"",IF(VLOOKUP(Crate_BOMs[[#This Row],[crate no.]],Crates_[[crate no.]:[New Sublot]],3,FALSE)="","",VLOOKUP(Crate_BOMs[[#This Row],[crate no.]],Crates_[[crate no.]:[New Sublot]],3,FALSE)))</f>
        <v/>
      </c>
      <c r="AG190" s="6" t="str">
        <f>IF(Crate_BOMs[[#This Row],['# POs in Crate]]=1,Crate_BOMs[[#This Row],[PO Sublot]],IF(Crate_BOMs[[#This Row],[UPDATED Sublot]]="","",Crate_BOMs[[#This Row],[UPDATED Sublot]]))</f>
        <v>2.05&amp;2.09</v>
      </c>
    </row>
    <row r="191" spans="1:33" x14ac:dyDescent="0.25">
      <c r="A191">
        <v>4</v>
      </c>
      <c r="B191">
        <v>300521719</v>
      </c>
      <c r="C191">
        <v>2394728</v>
      </c>
      <c r="D191">
        <v>8</v>
      </c>
      <c r="E191" t="s">
        <v>91</v>
      </c>
      <c r="F191" t="s">
        <v>61</v>
      </c>
      <c r="G191">
        <v>2645</v>
      </c>
      <c r="H191">
        <v>870</v>
      </c>
      <c r="I191">
        <v>104</v>
      </c>
      <c r="J191">
        <v>34</v>
      </c>
      <c r="K191">
        <v>127</v>
      </c>
      <c r="L191">
        <v>1</v>
      </c>
      <c r="M191" t="s">
        <v>92</v>
      </c>
      <c r="N191" t="s">
        <v>93</v>
      </c>
      <c r="O191" s="2">
        <v>279.98707273999997</v>
      </c>
      <c r="P191" s="15">
        <v>45742</v>
      </c>
      <c r="Q191" s="15">
        <v>45762</v>
      </c>
      <c r="R191" s="15">
        <v>45769</v>
      </c>
      <c r="S191" t="s">
        <v>22</v>
      </c>
      <c r="T191">
        <v>10</v>
      </c>
      <c r="U191" s="2">
        <v>429.90141089999997</v>
      </c>
      <c r="V191" s="2">
        <v>6613.8678599999994</v>
      </c>
      <c r="W191" s="2">
        <v>10.203412399999999</v>
      </c>
      <c r="X191" s="2">
        <v>2.4934384000000001</v>
      </c>
      <c r="Y191" s="2">
        <v>6.9028873600000002</v>
      </c>
      <c r="Z191" s="6">
        <f>Crate_BOMs[[#This Row],[glass weight (lb)]]+Crate_BOMs[[#This Row],[Crate Weight (lb)]]/COUNTIF(Crate_BOMs[crate no.],Crate_BOMs[[#This Row],[crate no.]])</f>
        <v>322.97721382999998</v>
      </c>
      <c r="AA191" s="6" t="str">
        <f>IFERROR(MID(Crate_BOMs[[#This Row],[no]],FIND("ECN",Crate_BOMs[[#This Row],[no]]),200),MID(Crate_BOMs[[#This Row],[no]],39,200))</f>
        <v>2.05 &amp; 2.09 GLA02</v>
      </c>
      <c r="AB191" s="6" t="str">
        <f>SUBSTITUTE(IF(RIGHT(Crate_BOMs[[#This Row],[PO Sublot-GL]],6)="curved",RIGHT(Crate_BOMs[[#This Row],[PO Sublot-GL]],12),RIGHT(Crate_BOMs[[#This Row],[PO Sublot-GL]],5))," ","")</f>
        <v>GLA02</v>
      </c>
      <c r="AC191" s="6" t="str">
        <f>SUBSTITUTE(LEFT(Crate_BOMs[[#This Row],[PO Sublot-GL]],LEN(Crate_BOMs[[#This Row],[PO Sublot-GL]])-LEN(Crate_BOMs[[#This Row],[Glass Type]]))," ","")</f>
        <v>2.05&amp;2.09</v>
      </c>
      <c r="AD191" s="6" t="str">
        <f>LEFT(Crate_BOMs[[#This Row],[no]],FIND(" ",Crate_BOMs[[#This Row],[no]],5)-1)</f>
        <v>PO 40536</v>
      </c>
      <c r="AE191" s="6" cm="1">
        <f t="array" ref="AE191">COUNTA(_xlfn.UNIQUE(_xlfn._xlws.FILTER(Crate_BOMs[PO],Crate_BOMs[crate no.]=Crate_BOMs[[#This Row],[crate no.]])))</f>
        <v>1</v>
      </c>
      <c r="AF191" s="10" t="str">
        <f>IF(Crate_BOMs[[#This Row],['# POs in Crate]]=1,"",IF(VLOOKUP(Crate_BOMs[[#This Row],[crate no.]],Crates_[[crate no.]:[New Sublot]],3,FALSE)="","",VLOOKUP(Crate_BOMs[[#This Row],[crate no.]],Crates_[[crate no.]:[New Sublot]],3,FALSE)))</f>
        <v/>
      </c>
      <c r="AG191" s="6" t="str">
        <f>IF(Crate_BOMs[[#This Row],['# POs in Crate]]=1,Crate_BOMs[[#This Row],[PO Sublot]],IF(Crate_BOMs[[#This Row],[UPDATED Sublot]]="","",Crate_BOMs[[#This Row],[UPDATED Sublot]]))</f>
        <v>2.05&amp;2.09</v>
      </c>
    </row>
    <row r="192" spans="1:33" x14ac:dyDescent="0.25">
      <c r="A192">
        <v>4</v>
      </c>
      <c r="B192">
        <v>300521719</v>
      </c>
      <c r="C192">
        <v>2394728</v>
      </c>
      <c r="D192">
        <v>8</v>
      </c>
      <c r="E192" t="s">
        <v>91</v>
      </c>
      <c r="F192" t="s">
        <v>61</v>
      </c>
      <c r="G192">
        <v>2645</v>
      </c>
      <c r="H192">
        <v>870</v>
      </c>
      <c r="I192">
        <v>104</v>
      </c>
      <c r="J192">
        <v>34</v>
      </c>
      <c r="K192">
        <v>127</v>
      </c>
      <c r="L192">
        <v>1</v>
      </c>
      <c r="M192" t="s">
        <v>92</v>
      </c>
      <c r="N192" t="s">
        <v>93</v>
      </c>
      <c r="O192" s="2">
        <v>279.98707273999997</v>
      </c>
      <c r="P192" s="15">
        <v>45742</v>
      </c>
      <c r="Q192" s="15">
        <v>45762</v>
      </c>
      <c r="R192" s="15">
        <v>45769</v>
      </c>
      <c r="S192" t="s">
        <v>22</v>
      </c>
      <c r="T192">
        <v>10</v>
      </c>
      <c r="U192" s="2">
        <v>429.90141089999997</v>
      </c>
      <c r="V192" s="2">
        <v>6613.8678599999994</v>
      </c>
      <c r="W192" s="2">
        <v>10.203412399999999</v>
      </c>
      <c r="X192" s="2">
        <v>2.4934384000000001</v>
      </c>
      <c r="Y192" s="2">
        <v>6.9028873600000002</v>
      </c>
      <c r="Z192" s="6">
        <f>Crate_BOMs[[#This Row],[glass weight (lb)]]+Crate_BOMs[[#This Row],[Crate Weight (lb)]]/COUNTIF(Crate_BOMs[crate no.],Crate_BOMs[[#This Row],[crate no.]])</f>
        <v>322.97721382999998</v>
      </c>
      <c r="AA192" s="6" t="str">
        <f>IFERROR(MID(Crate_BOMs[[#This Row],[no]],FIND("ECN",Crate_BOMs[[#This Row],[no]]),200),MID(Crate_BOMs[[#This Row],[no]],39,200))</f>
        <v>2.05 &amp; 2.09 GLA02</v>
      </c>
      <c r="AB192" s="6" t="str">
        <f>SUBSTITUTE(IF(RIGHT(Crate_BOMs[[#This Row],[PO Sublot-GL]],6)="curved",RIGHT(Crate_BOMs[[#This Row],[PO Sublot-GL]],12),RIGHT(Crate_BOMs[[#This Row],[PO Sublot-GL]],5))," ","")</f>
        <v>GLA02</v>
      </c>
      <c r="AC192" s="6" t="str">
        <f>SUBSTITUTE(LEFT(Crate_BOMs[[#This Row],[PO Sublot-GL]],LEN(Crate_BOMs[[#This Row],[PO Sublot-GL]])-LEN(Crate_BOMs[[#This Row],[Glass Type]]))," ","")</f>
        <v>2.05&amp;2.09</v>
      </c>
      <c r="AD192" s="6" t="str">
        <f>LEFT(Crate_BOMs[[#This Row],[no]],FIND(" ",Crate_BOMs[[#This Row],[no]],5)-1)</f>
        <v>PO 40536</v>
      </c>
      <c r="AE192" s="6" cm="1">
        <f t="array" ref="AE192">COUNTA(_xlfn.UNIQUE(_xlfn._xlws.FILTER(Crate_BOMs[PO],Crate_BOMs[crate no.]=Crate_BOMs[[#This Row],[crate no.]])))</f>
        <v>1</v>
      </c>
      <c r="AF192" s="10" t="str">
        <f>IF(Crate_BOMs[[#This Row],['# POs in Crate]]=1,"",IF(VLOOKUP(Crate_BOMs[[#This Row],[crate no.]],Crates_[[crate no.]:[New Sublot]],3,FALSE)="","",VLOOKUP(Crate_BOMs[[#This Row],[crate no.]],Crates_[[crate no.]:[New Sublot]],3,FALSE)))</f>
        <v/>
      </c>
      <c r="AG192" s="6" t="str">
        <f>IF(Crate_BOMs[[#This Row],['# POs in Crate]]=1,Crate_BOMs[[#This Row],[PO Sublot]],IF(Crate_BOMs[[#This Row],[UPDATED Sublot]]="","",Crate_BOMs[[#This Row],[UPDATED Sublot]]))</f>
        <v>2.05&amp;2.09</v>
      </c>
    </row>
    <row r="193" spans="1:33" x14ac:dyDescent="0.25">
      <c r="A193">
        <v>4</v>
      </c>
      <c r="B193">
        <v>300521719</v>
      </c>
      <c r="C193">
        <v>2394728</v>
      </c>
      <c r="D193">
        <v>8</v>
      </c>
      <c r="E193" t="s">
        <v>91</v>
      </c>
      <c r="F193" t="s">
        <v>61</v>
      </c>
      <c r="G193">
        <v>2645</v>
      </c>
      <c r="H193">
        <v>870</v>
      </c>
      <c r="I193">
        <v>104</v>
      </c>
      <c r="J193">
        <v>34</v>
      </c>
      <c r="K193">
        <v>127</v>
      </c>
      <c r="L193">
        <v>1</v>
      </c>
      <c r="M193" t="s">
        <v>92</v>
      </c>
      <c r="N193" t="s">
        <v>93</v>
      </c>
      <c r="O193" s="2">
        <v>279.98707273999997</v>
      </c>
      <c r="P193" s="15">
        <v>45742</v>
      </c>
      <c r="Q193" s="15">
        <v>45762</v>
      </c>
      <c r="R193" s="15">
        <v>45769</v>
      </c>
      <c r="S193" t="s">
        <v>22</v>
      </c>
      <c r="T193">
        <v>10</v>
      </c>
      <c r="U193" s="2">
        <v>429.90141089999997</v>
      </c>
      <c r="V193" s="2">
        <v>6613.8678599999994</v>
      </c>
      <c r="W193" s="2">
        <v>10.203412399999999</v>
      </c>
      <c r="X193" s="2">
        <v>2.4934384000000001</v>
      </c>
      <c r="Y193" s="2">
        <v>6.9028873600000002</v>
      </c>
      <c r="Z193" s="6">
        <f>Crate_BOMs[[#This Row],[glass weight (lb)]]+Crate_BOMs[[#This Row],[Crate Weight (lb)]]/COUNTIF(Crate_BOMs[crate no.],Crate_BOMs[[#This Row],[crate no.]])</f>
        <v>322.97721382999998</v>
      </c>
      <c r="AA193" s="6" t="str">
        <f>IFERROR(MID(Crate_BOMs[[#This Row],[no]],FIND("ECN",Crate_BOMs[[#This Row],[no]]),200),MID(Crate_BOMs[[#This Row],[no]],39,200))</f>
        <v>2.05 &amp; 2.09 GLA02</v>
      </c>
      <c r="AB193" s="6" t="str">
        <f>SUBSTITUTE(IF(RIGHT(Crate_BOMs[[#This Row],[PO Sublot-GL]],6)="curved",RIGHT(Crate_BOMs[[#This Row],[PO Sublot-GL]],12),RIGHT(Crate_BOMs[[#This Row],[PO Sublot-GL]],5))," ","")</f>
        <v>GLA02</v>
      </c>
      <c r="AC193" s="6" t="str">
        <f>SUBSTITUTE(LEFT(Crate_BOMs[[#This Row],[PO Sublot-GL]],LEN(Crate_BOMs[[#This Row],[PO Sublot-GL]])-LEN(Crate_BOMs[[#This Row],[Glass Type]]))," ","")</f>
        <v>2.05&amp;2.09</v>
      </c>
      <c r="AD193" s="6" t="str">
        <f>LEFT(Crate_BOMs[[#This Row],[no]],FIND(" ",Crate_BOMs[[#This Row],[no]],5)-1)</f>
        <v>PO 40536</v>
      </c>
      <c r="AE193" s="6" cm="1">
        <f t="array" ref="AE193">COUNTA(_xlfn.UNIQUE(_xlfn._xlws.FILTER(Crate_BOMs[PO],Crate_BOMs[crate no.]=Crate_BOMs[[#This Row],[crate no.]])))</f>
        <v>1</v>
      </c>
      <c r="AF193" s="10" t="str">
        <f>IF(Crate_BOMs[[#This Row],['# POs in Crate]]=1,"",IF(VLOOKUP(Crate_BOMs[[#This Row],[crate no.]],Crates_[[crate no.]:[New Sublot]],3,FALSE)="","",VLOOKUP(Crate_BOMs[[#This Row],[crate no.]],Crates_[[crate no.]:[New Sublot]],3,FALSE)))</f>
        <v/>
      </c>
      <c r="AG193" s="6" t="str">
        <f>IF(Crate_BOMs[[#This Row],['# POs in Crate]]=1,Crate_BOMs[[#This Row],[PO Sublot]],IF(Crate_BOMs[[#This Row],[UPDATED Sublot]]="","",Crate_BOMs[[#This Row],[UPDATED Sublot]]))</f>
        <v>2.05&amp;2.09</v>
      </c>
    </row>
    <row r="194" spans="1:33" x14ac:dyDescent="0.25">
      <c r="A194">
        <v>4</v>
      </c>
      <c r="B194">
        <v>300521719</v>
      </c>
      <c r="C194">
        <v>2394734</v>
      </c>
      <c r="D194">
        <v>3</v>
      </c>
      <c r="E194" t="s">
        <v>97</v>
      </c>
      <c r="F194" t="s">
        <v>65</v>
      </c>
      <c r="G194">
        <v>2651</v>
      </c>
      <c r="H194">
        <v>870</v>
      </c>
      <c r="I194">
        <v>104</v>
      </c>
      <c r="J194">
        <v>34</v>
      </c>
      <c r="K194">
        <v>127</v>
      </c>
      <c r="L194">
        <v>1</v>
      </c>
      <c r="M194" t="s">
        <v>92</v>
      </c>
      <c r="N194" t="s">
        <v>93</v>
      </c>
      <c r="O194" s="2">
        <v>279.98707273999997</v>
      </c>
      <c r="P194" s="15">
        <v>45742</v>
      </c>
      <c r="Q194" s="15">
        <v>45762</v>
      </c>
      <c r="R194" s="15">
        <v>45769</v>
      </c>
      <c r="S194" t="s">
        <v>22</v>
      </c>
      <c r="T194">
        <v>10</v>
      </c>
      <c r="U194" s="2">
        <v>429.90141089999997</v>
      </c>
      <c r="V194" s="2">
        <v>6613.8678599999994</v>
      </c>
      <c r="W194" s="2">
        <v>10.203412399999999</v>
      </c>
      <c r="X194" s="2">
        <v>2.4934384000000001</v>
      </c>
      <c r="Y194" s="2">
        <v>6.9028873600000002</v>
      </c>
      <c r="Z194" s="6">
        <f>Crate_BOMs[[#This Row],[glass weight (lb)]]+Crate_BOMs[[#This Row],[Crate Weight (lb)]]/COUNTIF(Crate_BOMs[crate no.],Crate_BOMs[[#This Row],[crate no.]])</f>
        <v>322.97721382999998</v>
      </c>
      <c r="AA194" s="6" t="str">
        <f>IFERROR(MID(Crate_BOMs[[#This Row],[no]],FIND("ECN",Crate_BOMs[[#This Row],[no]]),200),MID(Crate_BOMs[[#This Row],[no]],39,200))</f>
        <v>2.05 &amp; 2.09 GLZ02</v>
      </c>
      <c r="AB194" s="6" t="str">
        <f>SUBSTITUTE(IF(RIGHT(Crate_BOMs[[#This Row],[PO Sublot-GL]],6)="curved",RIGHT(Crate_BOMs[[#This Row],[PO Sublot-GL]],12),RIGHT(Crate_BOMs[[#This Row],[PO Sublot-GL]],5))," ","")</f>
        <v>GLZ02</v>
      </c>
      <c r="AC194" s="6" t="str">
        <f>SUBSTITUTE(LEFT(Crate_BOMs[[#This Row],[PO Sublot-GL]],LEN(Crate_BOMs[[#This Row],[PO Sublot-GL]])-LEN(Crate_BOMs[[#This Row],[Glass Type]]))," ","")</f>
        <v>2.05&amp;2.09</v>
      </c>
      <c r="AD194" s="6" t="str">
        <f>LEFT(Crate_BOMs[[#This Row],[no]],FIND(" ",Crate_BOMs[[#This Row],[no]],5)-1)</f>
        <v>PO 40536</v>
      </c>
      <c r="AE194" s="6" cm="1">
        <f t="array" ref="AE194">COUNTA(_xlfn.UNIQUE(_xlfn._xlws.FILTER(Crate_BOMs[PO],Crate_BOMs[crate no.]=Crate_BOMs[[#This Row],[crate no.]])))</f>
        <v>1</v>
      </c>
      <c r="AF194" s="10" t="str">
        <f>IF(Crate_BOMs[[#This Row],['# POs in Crate]]=1,"",IF(VLOOKUP(Crate_BOMs[[#This Row],[crate no.]],Crates_[[crate no.]:[New Sublot]],3,FALSE)="","",VLOOKUP(Crate_BOMs[[#This Row],[crate no.]],Crates_[[crate no.]:[New Sublot]],3,FALSE)))</f>
        <v/>
      </c>
      <c r="AG194" s="6" t="str">
        <f>IF(Crate_BOMs[[#This Row],['# POs in Crate]]=1,Crate_BOMs[[#This Row],[PO Sublot]],IF(Crate_BOMs[[#This Row],[UPDATED Sublot]]="","",Crate_BOMs[[#This Row],[UPDATED Sublot]]))</f>
        <v>2.05&amp;2.09</v>
      </c>
    </row>
    <row r="195" spans="1:33" x14ac:dyDescent="0.25">
      <c r="A195">
        <v>4</v>
      </c>
      <c r="B195">
        <v>300520388</v>
      </c>
      <c r="C195">
        <v>2394728</v>
      </c>
      <c r="D195">
        <v>1</v>
      </c>
      <c r="E195" t="s">
        <v>114</v>
      </c>
      <c r="F195" t="s">
        <v>61</v>
      </c>
      <c r="G195">
        <v>1781</v>
      </c>
      <c r="H195">
        <v>870</v>
      </c>
      <c r="I195">
        <v>70</v>
      </c>
      <c r="J195">
        <v>34</v>
      </c>
      <c r="K195">
        <v>85</v>
      </c>
      <c r="L195">
        <v>1</v>
      </c>
      <c r="M195" t="s">
        <v>115</v>
      </c>
      <c r="N195" t="s">
        <v>116</v>
      </c>
      <c r="O195" s="2">
        <v>187.39292269999999</v>
      </c>
      <c r="P195" s="15">
        <v>45742</v>
      </c>
      <c r="Q195" s="15">
        <v>45762</v>
      </c>
      <c r="R195" s="15">
        <v>45769</v>
      </c>
      <c r="S195" t="s">
        <v>22</v>
      </c>
      <c r="T195">
        <v>10</v>
      </c>
      <c r="U195" s="2">
        <v>242.50848819999999</v>
      </c>
      <c r="V195" s="2">
        <v>6613.8678599999994</v>
      </c>
      <c r="W195" s="2">
        <v>6.673228560000001</v>
      </c>
      <c r="X195" s="2">
        <v>2.4803150400000002</v>
      </c>
      <c r="Y195" s="2">
        <v>4.2782153599999999</v>
      </c>
      <c r="Z195" s="6">
        <f>Crate_BOMs[[#This Row],[glass weight (lb)]]+Crate_BOMs[[#This Row],[Crate Weight (lb)]]/COUNTIF(Crate_BOMs[crate no.],Crate_BOMs[[#This Row],[crate no.]])</f>
        <v>203.56015524666665</v>
      </c>
      <c r="AA195" s="6" t="str">
        <f>IFERROR(MID(Crate_BOMs[[#This Row],[no]],FIND("ECN",Crate_BOMs[[#This Row],[no]]),200),MID(Crate_BOMs[[#This Row],[no]],39,200))</f>
        <v>2.05 &amp; 2.09 GLA02</v>
      </c>
      <c r="AB195" s="6" t="str">
        <f>SUBSTITUTE(IF(RIGHT(Crate_BOMs[[#This Row],[PO Sublot-GL]],6)="curved",RIGHT(Crate_BOMs[[#This Row],[PO Sublot-GL]],12),RIGHT(Crate_BOMs[[#This Row],[PO Sublot-GL]],5))," ","")</f>
        <v>GLA02</v>
      </c>
      <c r="AC195" s="6" t="str">
        <f>SUBSTITUTE(LEFT(Crate_BOMs[[#This Row],[PO Sublot-GL]],LEN(Crate_BOMs[[#This Row],[PO Sublot-GL]])-LEN(Crate_BOMs[[#This Row],[Glass Type]]))," ","")</f>
        <v>2.05&amp;2.09</v>
      </c>
      <c r="AD195" s="6" t="str">
        <f>LEFT(Crate_BOMs[[#This Row],[no]],FIND(" ",Crate_BOMs[[#This Row],[no]],5)-1)</f>
        <v>PO 40536</v>
      </c>
      <c r="AE195" s="6" cm="1">
        <f t="array" ref="AE195">COUNTA(_xlfn.UNIQUE(_xlfn._xlws.FILTER(Crate_BOMs[PO],Crate_BOMs[crate no.]=Crate_BOMs[[#This Row],[crate no.]])))</f>
        <v>1</v>
      </c>
      <c r="AF195" s="10" t="str">
        <f>IF(Crate_BOMs[[#This Row],['# POs in Crate]]=1,"",IF(VLOOKUP(Crate_BOMs[[#This Row],[crate no.]],Crates_[[crate no.]:[New Sublot]],3,FALSE)="","",VLOOKUP(Crate_BOMs[[#This Row],[crate no.]],Crates_[[crate no.]:[New Sublot]],3,FALSE)))</f>
        <v/>
      </c>
      <c r="AG195" s="6" t="str">
        <f>IF(Crate_BOMs[[#This Row],['# POs in Crate]]=1,Crate_BOMs[[#This Row],[PO Sublot]],IF(Crate_BOMs[[#This Row],[UPDATED Sublot]]="","",Crate_BOMs[[#This Row],[UPDATED Sublot]]))</f>
        <v>2.05&amp;2.09</v>
      </c>
    </row>
    <row r="196" spans="1:33" x14ac:dyDescent="0.25">
      <c r="A196">
        <v>4</v>
      </c>
      <c r="B196">
        <v>300520388</v>
      </c>
      <c r="C196">
        <v>2394728</v>
      </c>
      <c r="D196">
        <v>1</v>
      </c>
      <c r="E196" t="s">
        <v>114</v>
      </c>
      <c r="F196" t="s">
        <v>61</v>
      </c>
      <c r="G196">
        <v>1781</v>
      </c>
      <c r="H196">
        <v>870</v>
      </c>
      <c r="I196">
        <v>70</v>
      </c>
      <c r="J196">
        <v>34</v>
      </c>
      <c r="K196">
        <v>85</v>
      </c>
      <c r="L196">
        <v>1</v>
      </c>
      <c r="M196" t="s">
        <v>115</v>
      </c>
      <c r="N196" t="s">
        <v>116</v>
      </c>
      <c r="O196" s="2">
        <v>187.39292269999999</v>
      </c>
      <c r="P196" s="15">
        <v>45742</v>
      </c>
      <c r="Q196" s="15">
        <v>45762</v>
      </c>
      <c r="R196" s="15">
        <v>45769</v>
      </c>
      <c r="S196" t="s">
        <v>22</v>
      </c>
      <c r="T196">
        <v>10</v>
      </c>
      <c r="U196" s="2">
        <v>242.50848819999999</v>
      </c>
      <c r="V196" s="2">
        <v>6613.8678599999994</v>
      </c>
      <c r="W196" s="2">
        <v>6.673228560000001</v>
      </c>
      <c r="X196" s="2">
        <v>2.4803150400000002</v>
      </c>
      <c r="Y196" s="2">
        <v>4.2782153599999999</v>
      </c>
      <c r="Z196" s="6">
        <f>Crate_BOMs[[#This Row],[glass weight (lb)]]+Crate_BOMs[[#This Row],[Crate Weight (lb)]]/COUNTIF(Crate_BOMs[crate no.],Crate_BOMs[[#This Row],[crate no.]])</f>
        <v>203.56015524666665</v>
      </c>
      <c r="AA196" s="6" t="str">
        <f>IFERROR(MID(Crate_BOMs[[#This Row],[no]],FIND("ECN",Crate_BOMs[[#This Row],[no]]),200),MID(Crate_BOMs[[#This Row],[no]],39,200))</f>
        <v>2.05 &amp; 2.09 GLA02</v>
      </c>
      <c r="AB196" s="6" t="str">
        <f>SUBSTITUTE(IF(RIGHT(Crate_BOMs[[#This Row],[PO Sublot-GL]],6)="curved",RIGHT(Crate_BOMs[[#This Row],[PO Sublot-GL]],12),RIGHT(Crate_BOMs[[#This Row],[PO Sublot-GL]],5))," ","")</f>
        <v>GLA02</v>
      </c>
      <c r="AC196" s="6" t="str">
        <f>SUBSTITUTE(LEFT(Crate_BOMs[[#This Row],[PO Sublot-GL]],LEN(Crate_BOMs[[#This Row],[PO Sublot-GL]])-LEN(Crate_BOMs[[#This Row],[Glass Type]]))," ","")</f>
        <v>2.05&amp;2.09</v>
      </c>
      <c r="AD196" s="6" t="str">
        <f>LEFT(Crate_BOMs[[#This Row],[no]],FIND(" ",Crate_BOMs[[#This Row],[no]],5)-1)</f>
        <v>PO 40536</v>
      </c>
      <c r="AE196" s="6" cm="1">
        <f t="array" ref="AE196">COUNTA(_xlfn.UNIQUE(_xlfn._xlws.FILTER(Crate_BOMs[PO],Crate_BOMs[crate no.]=Crate_BOMs[[#This Row],[crate no.]])))</f>
        <v>1</v>
      </c>
      <c r="AF196" s="10" t="str">
        <f>IF(Crate_BOMs[[#This Row],['# POs in Crate]]=1,"",IF(VLOOKUP(Crate_BOMs[[#This Row],[crate no.]],Crates_[[crate no.]:[New Sublot]],3,FALSE)="","",VLOOKUP(Crate_BOMs[[#This Row],[crate no.]],Crates_[[crate no.]:[New Sublot]],3,FALSE)))</f>
        <v/>
      </c>
      <c r="AG196" s="6" t="str">
        <f>IF(Crate_BOMs[[#This Row],['# POs in Crate]]=1,Crate_BOMs[[#This Row],[PO Sublot]],IF(Crate_BOMs[[#This Row],[UPDATED Sublot]]="","",Crate_BOMs[[#This Row],[UPDATED Sublot]]))</f>
        <v>2.05&amp;2.09</v>
      </c>
    </row>
    <row r="197" spans="1:33" x14ac:dyDescent="0.25">
      <c r="A197">
        <v>4</v>
      </c>
      <c r="B197">
        <v>300520388</v>
      </c>
      <c r="C197">
        <v>2394728</v>
      </c>
      <c r="D197">
        <v>1</v>
      </c>
      <c r="E197" t="s">
        <v>114</v>
      </c>
      <c r="F197" t="s">
        <v>61</v>
      </c>
      <c r="G197">
        <v>1781</v>
      </c>
      <c r="H197">
        <v>870</v>
      </c>
      <c r="I197">
        <v>70</v>
      </c>
      <c r="J197">
        <v>34</v>
      </c>
      <c r="K197">
        <v>85</v>
      </c>
      <c r="L197">
        <v>1</v>
      </c>
      <c r="M197" t="s">
        <v>115</v>
      </c>
      <c r="N197" t="s">
        <v>116</v>
      </c>
      <c r="O197" s="2">
        <v>187.39292269999999</v>
      </c>
      <c r="P197" s="15">
        <v>45742</v>
      </c>
      <c r="Q197" s="15">
        <v>45762</v>
      </c>
      <c r="R197" s="15">
        <v>45769</v>
      </c>
      <c r="S197" t="s">
        <v>22</v>
      </c>
      <c r="T197">
        <v>10</v>
      </c>
      <c r="U197" s="2">
        <v>242.50848819999999</v>
      </c>
      <c r="V197" s="2">
        <v>6613.8678599999994</v>
      </c>
      <c r="W197" s="2">
        <v>6.673228560000001</v>
      </c>
      <c r="X197" s="2">
        <v>2.4803150400000002</v>
      </c>
      <c r="Y197" s="2">
        <v>4.2782153599999999</v>
      </c>
      <c r="Z197" s="6">
        <f>Crate_BOMs[[#This Row],[glass weight (lb)]]+Crate_BOMs[[#This Row],[Crate Weight (lb)]]/COUNTIF(Crate_BOMs[crate no.],Crate_BOMs[[#This Row],[crate no.]])</f>
        <v>203.56015524666665</v>
      </c>
      <c r="AA197" s="6" t="str">
        <f>IFERROR(MID(Crate_BOMs[[#This Row],[no]],FIND("ECN",Crate_BOMs[[#This Row],[no]]),200),MID(Crate_BOMs[[#This Row],[no]],39,200))</f>
        <v>2.05 &amp; 2.09 GLA02</v>
      </c>
      <c r="AB197" s="6" t="str">
        <f>SUBSTITUTE(IF(RIGHT(Crate_BOMs[[#This Row],[PO Sublot-GL]],6)="curved",RIGHT(Crate_BOMs[[#This Row],[PO Sublot-GL]],12),RIGHT(Crate_BOMs[[#This Row],[PO Sublot-GL]],5))," ","")</f>
        <v>GLA02</v>
      </c>
      <c r="AC197" s="6" t="str">
        <f>SUBSTITUTE(LEFT(Crate_BOMs[[#This Row],[PO Sublot-GL]],LEN(Crate_BOMs[[#This Row],[PO Sublot-GL]])-LEN(Crate_BOMs[[#This Row],[Glass Type]]))," ","")</f>
        <v>2.05&amp;2.09</v>
      </c>
      <c r="AD197" s="6" t="str">
        <f>LEFT(Crate_BOMs[[#This Row],[no]],FIND(" ",Crate_BOMs[[#This Row],[no]],5)-1)</f>
        <v>PO 40536</v>
      </c>
      <c r="AE197" s="6" cm="1">
        <f t="array" ref="AE197">COUNTA(_xlfn.UNIQUE(_xlfn._xlws.FILTER(Crate_BOMs[PO],Crate_BOMs[crate no.]=Crate_BOMs[[#This Row],[crate no.]])))</f>
        <v>1</v>
      </c>
      <c r="AF197" s="10" t="str">
        <f>IF(Crate_BOMs[[#This Row],['# POs in Crate]]=1,"",IF(VLOOKUP(Crate_BOMs[[#This Row],[crate no.]],Crates_[[crate no.]:[New Sublot]],3,FALSE)="","",VLOOKUP(Crate_BOMs[[#This Row],[crate no.]],Crates_[[crate no.]:[New Sublot]],3,FALSE)))</f>
        <v/>
      </c>
      <c r="AG197" s="6" t="str">
        <f>IF(Crate_BOMs[[#This Row],['# POs in Crate]]=1,Crate_BOMs[[#This Row],[PO Sublot]],IF(Crate_BOMs[[#This Row],[UPDATED Sublot]]="","",Crate_BOMs[[#This Row],[UPDATED Sublot]]))</f>
        <v>2.05&amp;2.09</v>
      </c>
    </row>
    <row r="198" spans="1:33" x14ac:dyDescent="0.25">
      <c r="A198">
        <v>4</v>
      </c>
      <c r="B198">
        <v>300520388</v>
      </c>
      <c r="C198">
        <v>2394728</v>
      </c>
      <c r="D198">
        <v>1</v>
      </c>
      <c r="E198" t="s">
        <v>114</v>
      </c>
      <c r="F198" t="s">
        <v>61</v>
      </c>
      <c r="G198">
        <v>1781</v>
      </c>
      <c r="H198">
        <v>870</v>
      </c>
      <c r="I198">
        <v>70</v>
      </c>
      <c r="J198">
        <v>34</v>
      </c>
      <c r="K198">
        <v>85</v>
      </c>
      <c r="L198">
        <v>1</v>
      </c>
      <c r="M198" t="s">
        <v>115</v>
      </c>
      <c r="N198" t="s">
        <v>116</v>
      </c>
      <c r="O198" s="2">
        <v>187.39292269999999</v>
      </c>
      <c r="P198" s="15">
        <v>45742</v>
      </c>
      <c r="Q198" s="15">
        <v>45762</v>
      </c>
      <c r="R198" s="15">
        <v>45769</v>
      </c>
      <c r="S198" t="s">
        <v>22</v>
      </c>
      <c r="T198">
        <v>10</v>
      </c>
      <c r="U198" s="2">
        <v>242.50848819999999</v>
      </c>
      <c r="V198" s="2">
        <v>6613.8678599999994</v>
      </c>
      <c r="W198" s="2">
        <v>6.673228560000001</v>
      </c>
      <c r="X198" s="2">
        <v>2.4803150400000002</v>
      </c>
      <c r="Y198" s="2">
        <v>4.2782153599999999</v>
      </c>
      <c r="Z198" s="6">
        <f>Crate_BOMs[[#This Row],[glass weight (lb)]]+Crate_BOMs[[#This Row],[Crate Weight (lb)]]/COUNTIF(Crate_BOMs[crate no.],Crate_BOMs[[#This Row],[crate no.]])</f>
        <v>203.56015524666665</v>
      </c>
      <c r="AA198" s="6" t="str">
        <f>IFERROR(MID(Crate_BOMs[[#This Row],[no]],FIND("ECN",Crate_BOMs[[#This Row],[no]]),200),MID(Crate_BOMs[[#This Row],[no]],39,200))</f>
        <v>2.05 &amp; 2.09 GLA02</v>
      </c>
      <c r="AB198" s="6" t="str">
        <f>SUBSTITUTE(IF(RIGHT(Crate_BOMs[[#This Row],[PO Sublot-GL]],6)="curved",RIGHT(Crate_BOMs[[#This Row],[PO Sublot-GL]],12),RIGHT(Crate_BOMs[[#This Row],[PO Sublot-GL]],5))," ","")</f>
        <v>GLA02</v>
      </c>
      <c r="AC198" s="6" t="str">
        <f>SUBSTITUTE(LEFT(Crate_BOMs[[#This Row],[PO Sublot-GL]],LEN(Crate_BOMs[[#This Row],[PO Sublot-GL]])-LEN(Crate_BOMs[[#This Row],[Glass Type]]))," ","")</f>
        <v>2.05&amp;2.09</v>
      </c>
      <c r="AD198" s="6" t="str">
        <f>LEFT(Crate_BOMs[[#This Row],[no]],FIND(" ",Crate_BOMs[[#This Row],[no]],5)-1)</f>
        <v>PO 40536</v>
      </c>
      <c r="AE198" s="6" cm="1">
        <f t="array" ref="AE198">COUNTA(_xlfn.UNIQUE(_xlfn._xlws.FILTER(Crate_BOMs[PO],Crate_BOMs[crate no.]=Crate_BOMs[[#This Row],[crate no.]])))</f>
        <v>1</v>
      </c>
      <c r="AF198" s="10" t="str">
        <f>IF(Crate_BOMs[[#This Row],['# POs in Crate]]=1,"",IF(VLOOKUP(Crate_BOMs[[#This Row],[crate no.]],Crates_[[crate no.]:[New Sublot]],3,FALSE)="","",VLOOKUP(Crate_BOMs[[#This Row],[crate no.]],Crates_[[crate no.]:[New Sublot]],3,FALSE)))</f>
        <v/>
      </c>
      <c r="AG198" s="6" t="str">
        <f>IF(Crate_BOMs[[#This Row],['# POs in Crate]]=1,Crate_BOMs[[#This Row],[PO Sublot]],IF(Crate_BOMs[[#This Row],[UPDATED Sublot]]="","",Crate_BOMs[[#This Row],[UPDATED Sublot]]))</f>
        <v>2.05&amp;2.09</v>
      </c>
    </row>
    <row r="199" spans="1:33" x14ac:dyDescent="0.25">
      <c r="A199">
        <v>4</v>
      </c>
      <c r="B199">
        <v>300520388</v>
      </c>
      <c r="C199">
        <v>2394728</v>
      </c>
      <c r="D199">
        <v>1</v>
      </c>
      <c r="E199" t="s">
        <v>114</v>
      </c>
      <c r="F199" t="s">
        <v>61</v>
      </c>
      <c r="G199">
        <v>1781</v>
      </c>
      <c r="H199">
        <v>870</v>
      </c>
      <c r="I199">
        <v>70</v>
      </c>
      <c r="J199">
        <v>34</v>
      </c>
      <c r="K199">
        <v>85</v>
      </c>
      <c r="L199">
        <v>1</v>
      </c>
      <c r="M199" t="s">
        <v>115</v>
      </c>
      <c r="N199" t="s">
        <v>116</v>
      </c>
      <c r="O199" s="2">
        <v>187.39292269999999</v>
      </c>
      <c r="P199" s="15">
        <v>45742</v>
      </c>
      <c r="Q199" s="15">
        <v>45762</v>
      </c>
      <c r="R199" s="15">
        <v>45769</v>
      </c>
      <c r="S199" t="s">
        <v>22</v>
      </c>
      <c r="T199">
        <v>10</v>
      </c>
      <c r="U199" s="2">
        <v>242.50848819999999</v>
      </c>
      <c r="V199" s="2">
        <v>6613.8678599999994</v>
      </c>
      <c r="W199" s="2">
        <v>6.673228560000001</v>
      </c>
      <c r="X199" s="2">
        <v>2.4803150400000002</v>
      </c>
      <c r="Y199" s="2">
        <v>4.2782153599999999</v>
      </c>
      <c r="Z199" s="6">
        <f>Crate_BOMs[[#This Row],[glass weight (lb)]]+Crate_BOMs[[#This Row],[Crate Weight (lb)]]/COUNTIF(Crate_BOMs[crate no.],Crate_BOMs[[#This Row],[crate no.]])</f>
        <v>203.56015524666665</v>
      </c>
      <c r="AA199" s="6" t="str">
        <f>IFERROR(MID(Crate_BOMs[[#This Row],[no]],FIND("ECN",Crate_BOMs[[#This Row],[no]]),200),MID(Crate_BOMs[[#This Row],[no]],39,200))</f>
        <v>2.05 &amp; 2.09 GLA02</v>
      </c>
      <c r="AB199" s="6" t="str">
        <f>SUBSTITUTE(IF(RIGHT(Crate_BOMs[[#This Row],[PO Sublot-GL]],6)="curved",RIGHT(Crate_BOMs[[#This Row],[PO Sublot-GL]],12),RIGHT(Crate_BOMs[[#This Row],[PO Sublot-GL]],5))," ","")</f>
        <v>GLA02</v>
      </c>
      <c r="AC199" s="6" t="str">
        <f>SUBSTITUTE(LEFT(Crate_BOMs[[#This Row],[PO Sublot-GL]],LEN(Crate_BOMs[[#This Row],[PO Sublot-GL]])-LEN(Crate_BOMs[[#This Row],[Glass Type]]))," ","")</f>
        <v>2.05&amp;2.09</v>
      </c>
      <c r="AD199" s="6" t="str">
        <f>LEFT(Crate_BOMs[[#This Row],[no]],FIND(" ",Crate_BOMs[[#This Row],[no]],5)-1)</f>
        <v>PO 40536</v>
      </c>
      <c r="AE199" s="6" cm="1">
        <f t="array" ref="AE199">COUNTA(_xlfn.UNIQUE(_xlfn._xlws.FILTER(Crate_BOMs[PO],Crate_BOMs[crate no.]=Crate_BOMs[[#This Row],[crate no.]])))</f>
        <v>1</v>
      </c>
      <c r="AF199" s="10" t="str">
        <f>IF(Crate_BOMs[[#This Row],['# POs in Crate]]=1,"",IF(VLOOKUP(Crate_BOMs[[#This Row],[crate no.]],Crates_[[crate no.]:[New Sublot]],3,FALSE)="","",VLOOKUP(Crate_BOMs[[#This Row],[crate no.]],Crates_[[crate no.]:[New Sublot]],3,FALSE)))</f>
        <v/>
      </c>
      <c r="AG199" s="6" t="str">
        <f>IF(Crate_BOMs[[#This Row],['# POs in Crate]]=1,Crate_BOMs[[#This Row],[PO Sublot]],IF(Crate_BOMs[[#This Row],[UPDATED Sublot]]="","",Crate_BOMs[[#This Row],[UPDATED Sublot]]))</f>
        <v>2.05&amp;2.09</v>
      </c>
    </row>
    <row r="200" spans="1:33" x14ac:dyDescent="0.25">
      <c r="A200">
        <v>4</v>
      </c>
      <c r="B200">
        <v>300520388</v>
      </c>
      <c r="C200">
        <v>2394728</v>
      </c>
      <c r="D200">
        <v>1</v>
      </c>
      <c r="E200" t="s">
        <v>114</v>
      </c>
      <c r="F200" t="s">
        <v>61</v>
      </c>
      <c r="G200">
        <v>1781</v>
      </c>
      <c r="H200">
        <v>870</v>
      </c>
      <c r="I200">
        <v>70</v>
      </c>
      <c r="J200">
        <v>34</v>
      </c>
      <c r="K200">
        <v>85</v>
      </c>
      <c r="L200">
        <v>1</v>
      </c>
      <c r="M200" t="s">
        <v>115</v>
      </c>
      <c r="N200" t="s">
        <v>116</v>
      </c>
      <c r="O200" s="2">
        <v>187.39292269999999</v>
      </c>
      <c r="P200" s="15">
        <v>45742</v>
      </c>
      <c r="Q200" s="15">
        <v>45762</v>
      </c>
      <c r="R200" s="15">
        <v>45769</v>
      </c>
      <c r="S200" t="s">
        <v>22</v>
      </c>
      <c r="T200">
        <v>10</v>
      </c>
      <c r="U200" s="2">
        <v>242.50848819999999</v>
      </c>
      <c r="V200" s="2">
        <v>6613.8678599999994</v>
      </c>
      <c r="W200" s="2">
        <v>6.673228560000001</v>
      </c>
      <c r="X200" s="2">
        <v>2.4803150400000002</v>
      </c>
      <c r="Y200" s="2">
        <v>4.2782153599999999</v>
      </c>
      <c r="Z200" s="6">
        <f>Crate_BOMs[[#This Row],[glass weight (lb)]]+Crate_BOMs[[#This Row],[Crate Weight (lb)]]/COUNTIF(Crate_BOMs[crate no.],Crate_BOMs[[#This Row],[crate no.]])</f>
        <v>203.56015524666665</v>
      </c>
      <c r="AA200" s="6" t="str">
        <f>IFERROR(MID(Crate_BOMs[[#This Row],[no]],FIND("ECN",Crate_BOMs[[#This Row],[no]]),200),MID(Crate_BOMs[[#This Row],[no]],39,200))</f>
        <v>2.05 &amp; 2.09 GLA02</v>
      </c>
      <c r="AB200" s="6" t="str">
        <f>SUBSTITUTE(IF(RIGHT(Crate_BOMs[[#This Row],[PO Sublot-GL]],6)="curved",RIGHT(Crate_BOMs[[#This Row],[PO Sublot-GL]],12),RIGHT(Crate_BOMs[[#This Row],[PO Sublot-GL]],5))," ","")</f>
        <v>GLA02</v>
      </c>
      <c r="AC200" s="6" t="str">
        <f>SUBSTITUTE(LEFT(Crate_BOMs[[#This Row],[PO Sublot-GL]],LEN(Crate_BOMs[[#This Row],[PO Sublot-GL]])-LEN(Crate_BOMs[[#This Row],[Glass Type]]))," ","")</f>
        <v>2.05&amp;2.09</v>
      </c>
      <c r="AD200" s="6" t="str">
        <f>LEFT(Crate_BOMs[[#This Row],[no]],FIND(" ",Crate_BOMs[[#This Row],[no]],5)-1)</f>
        <v>PO 40536</v>
      </c>
      <c r="AE200" s="6" cm="1">
        <f t="array" ref="AE200">COUNTA(_xlfn.UNIQUE(_xlfn._xlws.FILTER(Crate_BOMs[PO],Crate_BOMs[crate no.]=Crate_BOMs[[#This Row],[crate no.]])))</f>
        <v>1</v>
      </c>
      <c r="AF200" s="10" t="str">
        <f>IF(Crate_BOMs[[#This Row],['# POs in Crate]]=1,"",IF(VLOOKUP(Crate_BOMs[[#This Row],[crate no.]],Crates_[[crate no.]:[New Sublot]],3,FALSE)="","",VLOOKUP(Crate_BOMs[[#This Row],[crate no.]],Crates_[[crate no.]:[New Sublot]],3,FALSE)))</f>
        <v/>
      </c>
      <c r="AG200" s="6" t="str">
        <f>IF(Crate_BOMs[[#This Row],['# POs in Crate]]=1,Crate_BOMs[[#This Row],[PO Sublot]],IF(Crate_BOMs[[#This Row],[UPDATED Sublot]]="","",Crate_BOMs[[#This Row],[UPDATED Sublot]]))</f>
        <v>2.05&amp;2.09</v>
      </c>
    </row>
    <row r="201" spans="1:33" x14ac:dyDescent="0.25">
      <c r="A201">
        <v>4</v>
      </c>
      <c r="B201">
        <v>300520388</v>
      </c>
      <c r="C201">
        <v>2394728</v>
      </c>
      <c r="D201">
        <v>1</v>
      </c>
      <c r="E201" t="s">
        <v>114</v>
      </c>
      <c r="F201" t="s">
        <v>61</v>
      </c>
      <c r="G201">
        <v>1781</v>
      </c>
      <c r="H201">
        <v>870</v>
      </c>
      <c r="I201">
        <v>70</v>
      </c>
      <c r="J201">
        <v>34</v>
      </c>
      <c r="K201">
        <v>85</v>
      </c>
      <c r="L201">
        <v>1</v>
      </c>
      <c r="M201" t="s">
        <v>115</v>
      </c>
      <c r="N201" t="s">
        <v>116</v>
      </c>
      <c r="O201" s="2">
        <v>187.39292269999999</v>
      </c>
      <c r="P201" s="15">
        <v>45742</v>
      </c>
      <c r="Q201" s="15">
        <v>45762</v>
      </c>
      <c r="R201" s="15">
        <v>45769</v>
      </c>
      <c r="S201" t="s">
        <v>22</v>
      </c>
      <c r="T201">
        <v>10</v>
      </c>
      <c r="U201" s="2">
        <v>242.50848819999999</v>
      </c>
      <c r="V201" s="2">
        <v>6613.8678599999994</v>
      </c>
      <c r="W201" s="2">
        <v>6.673228560000001</v>
      </c>
      <c r="X201" s="2">
        <v>2.4803150400000002</v>
      </c>
      <c r="Y201" s="2">
        <v>4.2782153599999999</v>
      </c>
      <c r="Z201" s="6">
        <f>Crate_BOMs[[#This Row],[glass weight (lb)]]+Crate_BOMs[[#This Row],[Crate Weight (lb)]]/COUNTIF(Crate_BOMs[crate no.],Crate_BOMs[[#This Row],[crate no.]])</f>
        <v>203.56015524666665</v>
      </c>
      <c r="AA201" s="6" t="str">
        <f>IFERROR(MID(Crate_BOMs[[#This Row],[no]],FIND("ECN",Crate_BOMs[[#This Row],[no]]),200),MID(Crate_BOMs[[#This Row],[no]],39,200))</f>
        <v>2.05 &amp; 2.09 GLA02</v>
      </c>
      <c r="AB201" s="6" t="str">
        <f>SUBSTITUTE(IF(RIGHT(Crate_BOMs[[#This Row],[PO Sublot-GL]],6)="curved",RIGHT(Crate_BOMs[[#This Row],[PO Sublot-GL]],12),RIGHT(Crate_BOMs[[#This Row],[PO Sublot-GL]],5))," ","")</f>
        <v>GLA02</v>
      </c>
      <c r="AC201" s="6" t="str">
        <f>SUBSTITUTE(LEFT(Crate_BOMs[[#This Row],[PO Sublot-GL]],LEN(Crate_BOMs[[#This Row],[PO Sublot-GL]])-LEN(Crate_BOMs[[#This Row],[Glass Type]]))," ","")</f>
        <v>2.05&amp;2.09</v>
      </c>
      <c r="AD201" s="6" t="str">
        <f>LEFT(Crate_BOMs[[#This Row],[no]],FIND(" ",Crate_BOMs[[#This Row],[no]],5)-1)</f>
        <v>PO 40536</v>
      </c>
      <c r="AE201" s="6" cm="1">
        <f t="array" ref="AE201">COUNTA(_xlfn.UNIQUE(_xlfn._xlws.FILTER(Crate_BOMs[PO],Crate_BOMs[crate no.]=Crate_BOMs[[#This Row],[crate no.]])))</f>
        <v>1</v>
      </c>
      <c r="AF201" s="10" t="str">
        <f>IF(Crate_BOMs[[#This Row],['# POs in Crate]]=1,"",IF(VLOOKUP(Crate_BOMs[[#This Row],[crate no.]],Crates_[[crate no.]:[New Sublot]],3,FALSE)="","",VLOOKUP(Crate_BOMs[[#This Row],[crate no.]],Crates_[[crate no.]:[New Sublot]],3,FALSE)))</f>
        <v/>
      </c>
      <c r="AG201" s="6" t="str">
        <f>IF(Crate_BOMs[[#This Row],['# POs in Crate]]=1,Crate_BOMs[[#This Row],[PO Sublot]],IF(Crate_BOMs[[#This Row],[UPDATED Sublot]]="","",Crate_BOMs[[#This Row],[UPDATED Sublot]]))</f>
        <v>2.05&amp;2.09</v>
      </c>
    </row>
    <row r="202" spans="1:33" x14ac:dyDescent="0.25">
      <c r="A202">
        <v>4</v>
      </c>
      <c r="B202">
        <v>300520388</v>
      </c>
      <c r="C202">
        <v>2394728</v>
      </c>
      <c r="D202">
        <v>1</v>
      </c>
      <c r="E202" t="s">
        <v>114</v>
      </c>
      <c r="F202" t="s">
        <v>61</v>
      </c>
      <c r="G202">
        <v>1781</v>
      </c>
      <c r="H202">
        <v>870</v>
      </c>
      <c r="I202">
        <v>70</v>
      </c>
      <c r="J202">
        <v>34</v>
      </c>
      <c r="K202">
        <v>85</v>
      </c>
      <c r="L202">
        <v>1</v>
      </c>
      <c r="M202" t="s">
        <v>115</v>
      </c>
      <c r="N202" t="s">
        <v>116</v>
      </c>
      <c r="O202" s="2">
        <v>187.39292269999999</v>
      </c>
      <c r="P202" s="15">
        <v>45742</v>
      </c>
      <c r="Q202" s="15">
        <v>45762</v>
      </c>
      <c r="R202" s="15">
        <v>45769</v>
      </c>
      <c r="S202" t="s">
        <v>22</v>
      </c>
      <c r="T202">
        <v>10</v>
      </c>
      <c r="U202" s="2">
        <v>242.50848819999999</v>
      </c>
      <c r="V202" s="2">
        <v>6613.8678599999994</v>
      </c>
      <c r="W202" s="2">
        <v>6.673228560000001</v>
      </c>
      <c r="X202" s="2">
        <v>2.4803150400000002</v>
      </c>
      <c r="Y202" s="2">
        <v>4.2782153599999999</v>
      </c>
      <c r="Z202" s="6">
        <f>Crate_BOMs[[#This Row],[glass weight (lb)]]+Crate_BOMs[[#This Row],[Crate Weight (lb)]]/COUNTIF(Crate_BOMs[crate no.],Crate_BOMs[[#This Row],[crate no.]])</f>
        <v>203.56015524666665</v>
      </c>
      <c r="AA202" s="6" t="str">
        <f>IFERROR(MID(Crate_BOMs[[#This Row],[no]],FIND("ECN",Crate_BOMs[[#This Row],[no]]),200),MID(Crate_BOMs[[#This Row],[no]],39,200))</f>
        <v>2.05 &amp; 2.09 GLA02</v>
      </c>
      <c r="AB202" s="6" t="str">
        <f>SUBSTITUTE(IF(RIGHT(Crate_BOMs[[#This Row],[PO Sublot-GL]],6)="curved",RIGHT(Crate_BOMs[[#This Row],[PO Sublot-GL]],12),RIGHT(Crate_BOMs[[#This Row],[PO Sublot-GL]],5))," ","")</f>
        <v>GLA02</v>
      </c>
      <c r="AC202" s="6" t="str">
        <f>SUBSTITUTE(LEFT(Crate_BOMs[[#This Row],[PO Sublot-GL]],LEN(Crate_BOMs[[#This Row],[PO Sublot-GL]])-LEN(Crate_BOMs[[#This Row],[Glass Type]]))," ","")</f>
        <v>2.05&amp;2.09</v>
      </c>
      <c r="AD202" s="6" t="str">
        <f>LEFT(Crate_BOMs[[#This Row],[no]],FIND(" ",Crate_BOMs[[#This Row],[no]],5)-1)</f>
        <v>PO 40536</v>
      </c>
      <c r="AE202" s="6" cm="1">
        <f t="array" ref="AE202">COUNTA(_xlfn.UNIQUE(_xlfn._xlws.FILTER(Crate_BOMs[PO],Crate_BOMs[crate no.]=Crate_BOMs[[#This Row],[crate no.]])))</f>
        <v>1</v>
      </c>
      <c r="AF202" s="10" t="str">
        <f>IF(Crate_BOMs[[#This Row],['# POs in Crate]]=1,"",IF(VLOOKUP(Crate_BOMs[[#This Row],[crate no.]],Crates_[[crate no.]:[New Sublot]],3,FALSE)="","",VLOOKUP(Crate_BOMs[[#This Row],[crate no.]],Crates_[[crate no.]:[New Sublot]],3,FALSE)))</f>
        <v/>
      </c>
      <c r="AG202" s="6" t="str">
        <f>IF(Crate_BOMs[[#This Row],['# POs in Crate]]=1,Crate_BOMs[[#This Row],[PO Sublot]],IF(Crate_BOMs[[#This Row],[UPDATED Sublot]]="","",Crate_BOMs[[#This Row],[UPDATED Sublot]]))</f>
        <v>2.05&amp;2.09</v>
      </c>
    </row>
    <row r="203" spans="1:33" x14ac:dyDescent="0.25">
      <c r="A203">
        <v>4</v>
      </c>
      <c r="B203">
        <v>300520388</v>
      </c>
      <c r="C203">
        <v>2394728</v>
      </c>
      <c r="D203">
        <v>1</v>
      </c>
      <c r="E203" t="s">
        <v>114</v>
      </c>
      <c r="F203" t="s">
        <v>61</v>
      </c>
      <c r="G203">
        <v>1781</v>
      </c>
      <c r="H203">
        <v>870</v>
      </c>
      <c r="I203">
        <v>70</v>
      </c>
      <c r="J203">
        <v>34</v>
      </c>
      <c r="K203">
        <v>85</v>
      </c>
      <c r="L203">
        <v>1</v>
      </c>
      <c r="M203" t="s">
        <v>115</v>
      </c>
      <c r="N203" t="s">
        <v>116</v>
      </c>
      <c r="O203" s="2">
        <v>187.39292269999999</v>
      </c>
      <c r="P203" s="15">
        <v>45742</v>
      </c>
      <c r="Q203" s="15">
        <v>45762</v>
      </c>
      <c r="R203" s="15">
        <v>45769</v>
      </c>
      <c r="S203" t="s">
        <v>22</v>
      </c>
      <c r="T203">
        <v>10</v>
      </c>
      <c r="U203" s="2">
        <v>242.50848819999999</v>
      </c>
      <c r="V203" s="2">
        <v>6613.8678599999994</v>
      </c>
      <c r="W203" s="2">
        <v>6.673228560000001</v>
      </c>
      <c r="X203" s="2">
        <v>2.4803150400000002</v>
      </c>
      <c r="Y203" s="2">
        <v>4.2782153599999999</v>
      </c>
      <c r="Z203" s="6">
        <f>Crate_BOMs[[#This Row],[glass weight (lb)]]+Crate_BOMs[[#This Row],[Crate Weight (lb)]]/COUNTIF(Crate_BOMs[crate no.],Crate_BOMs[[#This Row],[crate no.]])</f>
        <v>203.56015524666665</v>
      </c>
      <c r="AA203" s="6" t="str">
        <f>IFERROR(MID(Crate_BOMs[[#This Row],[no]],FIND("ECN",Crate_BOMs[[#This Row],[no]]),200),MID(Crate_BOMs[[#This Row],[no]],39,200))</f>
        <v>2.05 &amp; 2.09 GLA02</v>
      </c>
      <c r="AB203" s="6" t="str">
        <f>SUBSTITUTE(IF(RIGHT(Crate_BOMs[[#This Row],[PO Sublot-GL]],6)="curved",RIGHT(Crate_BOMs[[#This Row],[PO Sublot-GL]],12),RIGHT(Crate_BOMs[[#This Row],[PO Sublot-GL]],5))," ","")</f>
        <v>GLA02</v>
      </c>
      <c r="AC203" s="6" t="str">
        <f>SUBSTITUTE(LEFT(Crate_BOMs[[#This Row],[PO Sublot-GL]],LEN(Crate_BOMs[[#This Row],[PO Sublot-GL]])-LEN(Crate_BOMs[[#This Row],[Glass Type]]))," ","")</f>
        <v>2.05&amp;2.09</v>
      </c>
      <c r="AD203" s="6" t="str">
        <f>LEFT(Crate_BOMs[[#This Row],[no]],FIND(" ",Crate_BOMs[[#This Row],[no]],5)-1)</f>
        <v>PO 40536</v>
      </c>
      <c r="AE203" s="6" cm="1">
        <f t="array" ref="AE203">COUNTA(_xlfn.UNIQUE(_xlfn._xlws.FILTER(Crate_BOMs[PO],Crate_BOMs[crate no.]=Crate_BOMs[[#This Row],[crate no.]])))</f>
        <v>1</v>
      </c>
      <c r="AF203" s="10" t="str">
        <f>IF(Crate_BOMs[[#This Row],['# POs in Crate]]=1,"",IF(VLOOKUP(Crate_BOMs[[#This Row],[crate no.]],Crates_[[crate no.]:[New Sublot]],3,FALSE)="","",VLOOKUP(Crate_BOMs[[#This Row],[crate no.]],Crates_[[crate no.]:[New Sublot]],3,FALSE)))</f>
        <v/>
      </c>
      <c r="AG203" s="6" t="str">
        <f>IF(Crate_BOMs[[#This Row],['# POs in Crate]]=1,Crate_BOMs[[#This Row],[PO Sublot]],IF(Crate_BOMs[[#This Row],[UPDATED Sublot]]="","",Crate_BOMs[[#This Row],[UPDATED Sublot]]))</f>
        <v>2.05&amp;2.09</v>
      </c>
    </row>
    <row r="204" spans="1:33" x14ac:dyDescent="0.25">
      <c r="A204">
        <v>4</v>
      </c>
      <c r="B204">
        <v>300520388</v>
      </c>
      <c r="C204">
        <v>2394728</v>
      </c>
      <c r="D204">
        <v>1</v>
      </c>
      <c r="E204" t="s">
        <v>114</v>
      </c>
      <c r="F204" t="s">
        <v>61</v>
      </c>
      <c r="G204">
        <v>1781</v>
      </c>
      <c r="H204">
        <v>870</v>
      </c>
      <c r="I204">
        <v>70</v>
      </c>
      <c r="J204">
        <v>34</v>
      </c>
      <c r="K204">
        <v>85</v>
      </c>
      <c r="L204">
        <v>1</v>
      </c>
      <c r="M204" t="s">
        <v>115</v>
      </c>
      <c r="N204" t="s">
        <v>116</v>
      </c>
      <c r="O204" s="2">
        <v>187.39292269999999</v>
      </c>
      <c r="P204" s="15">
        <v>45742</v>
      </c>
      <c r="Q204" s="15">
        <v>45762</v>
      </c>
      <c r="R204" s="15">
        <v>45769</v>
      </c>
      <c r="S204" t="s">
        <v>22</v>
      </c>
      <c r="T204">
        <v>10</v>
      </c>
      <c r="U204" s="2">
        <v>242.50848819999999</v>
      </c>
      <c r="V204" s="2">
        <v>6613.8678599999994</v>
      </c>
      <c r="W204" s="2">
        <v>6.673228560000001</v>
      </c>
      <c r="X204" s="2">
        <v>2.4803150400000002</v>
      </c>
      <c r="Y204" s="2">
        <v>4.2782153599999999</v>
      </c>
      <c r="Z204" s="6">
        <f>Crate_BOMs[[#This Row],[glass weight (lb)]]+Crate_BOMs[[#This Row],[Crate Weight (lb)]]/COUNTIF(Crate_BOMs[crate no.],Crate_BOMs[[#This Row],[crate no.]])</f>
        <v>203.56015524666665</v>
      </c>
      <c r="AA204" s="6" t="str">
        <f>IFERROR(MID(Crate_BOMs[[#This Row],[no]],FIND("ECN",Crate_BOMs[[#This Row],[no]]),200),MID(Crate_BOMs[[#This Row],[no]],39,200))</f>
        <v>2.05 &amp; 2.09 GLA02</v>
      </c>
      <c r="AB204" s="6" t="str">
        <f>SUBSTITUTE(IF(RIGHT(Crate_BOMs[[#This Row],[PO Sublot-GL]],6)="curved",RIGHT(Crate_BOMs[[#This Row],[PO Sublot-GL]],12),RIGHT(Crate_BOMs[[#This Row],[PO Sublot-GL]],5))," ","")</f>
        <v>GLA02</v>
      </c>
      <c r="AC204" s="6" t="str">
        <f>SUBSTITUTE(LEFT(Crate_BOMs[[#This Row],[PO Sublot-GL]],LEN(Crate_BOMs[[#This Row],[PO Sublot-GL]])-LEN(Crate_BOMs[[#This Row],[Glass Type]]))," ","")</f>
        <v>2.05&amp;2.09</v>
      </c>
      <c r="AD204" s="6" t="str">
        <f>LEFT(Crate_BOMs[[#This Row],[no]],FIND(" ",Crate_BOMs[[#This Row],[no]],5)-1)</f>
        <v>PO 40536</v>
      </c>
      <c r="AE204" s="6" cm="1">
        <f t="array" ref="AE204">COUNTA(_xlfn.UNIQUE(_xlfn._xlws.FILTER(Crate_BOMs[PO],Crate_BOMs[crate no.]=Crate_BOMs[[#This Row],[crate no.]])))</f>
        <v>1</v>
      </c>
      <c r="AF204" s="10" t="str">
        <f>IF(Crate_BOMs[[#This Row],['# POs in Crate]]=1,"",IF(VLOOKUP(Crate_BOMs[[#This Row],[crate no.]],Crates_[[crate no.]:[New Sublot]],3,FALSE)="","",VLOOKUP(Crate_BOMs[[#This Row],[crate no.]],Crates_[[crate no.]:[New Sublot]],3,FALSE)))</f>
        <v/>
      </c>
      <c r="AG204" s="6" t="str">
        <f>IF(Crate_BOMs[[#This Row],['# POs in Crate]]=1,Crate_BOMs[[#This Row],[PO Sublot]],IF(Crate_BOMs[[#This Row],[UPDATED Sublot]]="","",Crate_BOMs[[#This Row],[UPDATED Sublot]]))</f>
        <v>2.05&amp;2.09</v>
      </c>
    </row>
    <row r="205" spans="1:33" x14ac:dyDescent="0.25">
      <c r="A205">
        <v>4</v>
      </c>
      <c r="B205">
        <v>300520388</v>
      </c>
      <c r="C205">
        <v>2394728</v>
      </c>
      <c r="D205">
        <v>1</v>
      </c>
      <c r="E205" t="s">
        <v>114</v>
      </c>
      <c r="F205" t="s">
        <v>61</v>
      </c>
      <c r="G205">
        <v>1781</v>
      </c>
      <c r="H205">
        <v>870</v>
      </c>
      <c r="I205">
        <v>70</v>
      </c>
      <c r="J205">
        <v>34</v>
      </c>
      <c r="K205">
        <v>85</v>
      </c>
      <c r="L205">
        <v>1</v>
      </c>
      <c r="M205" t="s">
        <v>115</v>
      </c>
      <c r="N205" t="s">
        <v>116</v>
      </c>
      <c r="O205" s="2">
        <v>187.39292269999999</v>
      </c>
      <c r="P205" s="15">
        <v>45742</v>
      </c>
      <c r="Q205" s="15">
        <v>45762</v>
      </c>
      <c r="R205" s="15">
        <v>45769</v>
      </c>
      <c r="S205" t="s">
        <v>22</v>
      </c>
      <c r="T205">
        <v>10</v>
      </c>
      <c r="U205" s="2">
        <v>242.50848819999999</v>
      </c>
      <c r="V205" s="2">
        <v>6613.8678599999994</v>
      </c>
      <c r="W205" s="2">
        <v>6.673228560000001</v>
      </c>
      <c r="X205" s="2">
        <v>2.4803150400000002</v>
      </c>
      <c r="Y205" s="2">
        <v>4.2782153599999999</v>
      </c>
      <c r="Z205" s="6">
        <f>Crate_BOMs[[#This Row],[glass weight (lb)]]+Crate_BOMs[[#This Row],[Crate Weight (lb)]]/COUNTIF(Crate_BOMs[crate no.],Crate_BOMs[[#This Row],[crate no.]])</f>
        <v>203.56015524666665</v>
      </c>
      <c r="AA205" s="6" t="str">
        <f>IFERROR(MID(Crate_BOMs[[#This Row],[no]],FIND("ECN",Crate_BOMs[[#This Row],[no]]),200),MID(Crate_BOMs[[#This Row],[no]],39,200))</f>
        <v>2.05 &amp; 2.09 GLA02</v>
      </c>
      <c r="AB205" s="6" t="str">
        <f>SUBSTITUTE(IF(RIGHT(Crate_BOMs[[#This Row],[PO Sublot-GL]],6)="curved",RIGHT(Crate_BOMs[[#This Row],[PO Sublot-GL]],12),RIGHT(Crate_BOMs[[#This Row],[PO Sublot-GL]],5))," ","")</f>
        <v>GLA02</v>
      </c>
      <c r="AC205" s="6" t="str">
        <f>SUBSTITUTE(LEFT(Crate_BOMs[[#This Row],[PO Sublot-GL]],LEN(Crate_BOMs[[#This Row],[PO Sublot-GL]])-LEN(Crate_BOMs[[#This Row],[Glass Type]]))," ","")</f>
        <v>2.05&amp;2.09</v>
      </c>
      <c r="AD205" s="6" t="str">
        <f>LEFT(Crate_BOMs[[#This Row],[no]],FIND(" ",Crate_BOMs[[#This Row],[no]],5)-1)</f>
        <v>PO 40536</v>
      </c>
      <c r="AE205" s="6" cm="1">
        <f t="array" ref="AE205">COUNTA(_xlfn.UNIQUE(_xlfn._xlws.FILTER(Crate_BOMs[PO],Crate_BOMs[crate no.]=Crate_BOMs[[#This Row],[crate no.]])))</f>
        <v>1</v>
      </c>
      <c r="AF205" s="10" t="str">
        <f>IF(Crate_BOMs[[#This Row],['# POs in Crate]]=1,"",IF(VLOOKUP(Crate_BOMs[[#This Row],[crate no.]],Crates_[[crate no.]:[New Sublot]],3,FALSE)="","",VLOOKUP(Crate_BOMs[[#This Row],[crate no.]],Crates_[[crate no.]:[New Sublot]],3,FALSE)))</f>
        <v/>
      </c>
      <c r="AG205" s="6" t="str">
        <f>IF(Crate_BOMs[[#This Row],['# POs in Crate]]=1,Crate_BOMs[[#This Row],[PO Sublot]],IF(Crate_BOMs[[#This Row],[UPDATED Sublot]]="","",Crate_BOMs[[#This Row],[UPDATED Sublot]]))</f>
        <v>2.05&amp;2.09</v>
      </c>
    </row>
    <row r="206" spans="1:33" x14ac:dyDescent="0.25">
      <c r="A206">
        <v>4</v>
      </c>
      <c r="B206">
        <v>300520388</v>
      </c>
      <c r="C206">
        <v>2394728</v>
      </c>
      <c r="D206">
        <v>1</v>
      </c>
      <c r="E206" t="s">
        <v>114</v>
      </c>
      <c r="F206" t="s">
        <v>61</v>
      </c>
      <c r="G206">
        <v>1781</v>
      </c>
      <c r="H206">
        <v>870</v>
      </c>
      <c r="I206">
        <v>70</v>
      </c>
      <c r="J206">
        <v>34</v>
      </c>
      <c r="K206">
        <v>85</v>
      </c>
      <c r="L206">
        <v>1</v>
      </c>
      <c r="M206" t="s">
        <v>115</v>
      </c>
      <c r="N206" t="s">
        <v>116</v>
      </c>
      <c r="O206" s="2">
        <v>187.39292269999999</v>
      </c>
      <c r="P206" s="15">
        <v>45742</v>
      </c>
      <c r="Q206" s="15">
        <v>45762</v>
      </c>
      <c r="R206" s="15">
        <v>45769</v>
      </c>
      <c r="S206" t="s">
        <v>22</v>
      </c>
      <c r="T206">
        <v>10</v>
      </c>
      <c r="U206" s="2">
        <v>242.50848819999999</v>
      </c>
      <c r="V206" s="2">
        <v>6613.8678599999994</v>
      </c>
      <c r="W206" s="2">
        <v>6.673228560000001</v>
      </c>
      <c r="X206" s="2">
        <v>2.4803150400000002</v>
      </c>
      <c r="Y206" s="2">
        <v>4.2782153599999999</v>
      </c>
      <c r="Z206" s="6">
        <f>Crate_BOMs[[#This Row],[glass weight (lb)]]+Crate_BOMs[[#This Row],[Crate Weight (lb)]]/COUNTIF(Crate_BOMs[crate no.],Crate_BOMs[[#This Row],[crate no.]])</f>
        <v>203.56015524666665</v>
      </c>
      <c r="AA206" s="6" t="str">
        <f>IFERROR(MID(Crate_BOMs[[#This Row],[no]],FIND("ECN",Crate_BOMs[[#This Row],[no]]),200),MID(Crate_BOMs[[#This Row],[no]],39,200))</f>
        <v>2.05 &amp; 2.09 GLA02</v>
      </c>
      <c r="AB206" s="6" t="str">
        <f>SUBSTITUTE(IF(RIGHT(Crate_BOMs[[#This Row],[PO Sublot-GL]],6)="curved",RIGHT(Crate_BOMs[[#This Row],[PO Sublot-GL]],12),RIGHT(Crate_BOMs[[#This Row],[PO Sublot-GL]],5))," ","")</f>
        <v>GLA02</v>
      </c>
      <c r="AC206" s="6" t="str">
        <f>SUBSTITUTE(LEFT(Crate_BOMs[[#This Row],[PO Sublot-GL]],LEN(Crate_BOMs[[#This Row],[PO Sublot-GL]])-LEN(Crate_BOMs[[#This Row],[Glass Type]]))," ","")</f>
        <v>2.05&amp;2.09</v>
      </c>
      <c r="AD206" s="6" t="str">
        <f>LEFT(Crate_BOMs[[#This Row],[no]],FIND(" ",Crate_BOMs[[#This Row],[no]],5)-1)</f>
        <v>PO 40536</v>
      </c>
      <c r="AE206" s="6" cm="1">
        <f t="array" ref="AE206">COUNTA(_xlfn.UNIQUE(_xlfn._xlws.FILTER(Crate_BOMs[PO],Crate_BOMs[crate no.]=Crate_BOMs[[#This Row],[crate no.]])))</f>
        <v>1</v>
      </c>
      <c r="AF206" s="10" t="str">
        <f>IF(Crate_BOMs[[#This Row],['# POs in Crate]]=1,"",IF(VLOOKUP(Crate_BOMs[[#This Row],[crate no.]],Crates_[[crate no.]:[New Sublot]],3,FALSE)="","",VLOOKUP(Crate_BOMs[[#This Row],[crate no.]],Crates_[[crate no.]:[New Sublot]],3,FALSE)))</f>
        <v/>
      </c>
      <c r="AG206" s="6" t="str">
        <f>IF(Crate_BOMs[[#This Row],['# POs in Crate]]=1,Crate_BOMs[[#This Row],[PO Sublot]],IF(Crate_BOMs[[#This Row],[UPDATED Sublot]]="","",Crate_BOMs[[#This Row],[UPDATED Sublot]]))</f>
        <v>2.05&amp;2.09</v>
      </c>
    </row>
    <row r="207" spans="1:33" x14ac:dyDescent="0.25">
      <c r="A207">
        <v>4</v>
      </c>
      <c r="B207">
        <v>300520388</v>
      </c>
      <c r="C207">
        <v>2394728</v>
      </c>
      <c r="D207">
        <v>1</v>
      </c>
      <c r="E207" t="s">
        <v>114</v>
      </c>
      <c r="F207" t="s">
        <v>61</v>
      </c>
      <c r="G207">
        <v>1781</v>
      </c>
      <c r="H207">
        <v>870</v>
      </c>
      <c r="I207">
        <v>70</v>
      </c>
      <c r="J207">
        <v>34</v>
      </c>
      <c r="K207">
        <v>85</v>
      </c>
      <c r="L207">
        <v>1</v>
      </c>
      <c r="M207" t="s">
        <v>115</v>
      </c>
      <c r="N207" t="s">
        <v>116</v>
      </c>
      <c r="O207" s="2">
        <v>187.39292269999999</v>
      </c>
      <c r="P207" s="15">
        <v>45742</v>
      </c>
      <c r="Q207" s="15">
        <v>45762</v>
      </c>
      <c r="R207" s="15">
        <v>45769</v>
      </c>
      <c r="S207" t="s">
        <v>22</v>
      </c>
      <c r="T207">
        <v>10</v>
      </c>
      <c r="U207" s="2">
        <v>242.50848819999999</v>
      </c>
      <c r="V207" s="2">
        <v>6613.8678599999994</v>
      </c>
      <c r="W207" s="2">
        <v>6.673228560000001</v>
      </c>
      <c r="X207" s="2">
        <v>2.4803150400000002</v>
      </c>
      <c r="Y207" s="2">
        <v>4.2782153599999999</v>
      </c>
      <c r="Z207" s="6">
        <f>Crate_BOMs[[#This Row],[glass weight (lb)]]+Crate_BOMs[[#This Row],[Crate Weight (lb)]]/COUNTIF(Crate_BOMs[crate no.],Crate_BOMs[[#This Row],[crate no.]])</f>
        <v>203.56015524666665</v>
      </c>
      <c r="AA207" s="6" t="str">
        <f>IFERROR(MID(Crate_BOMs[[#This Row],[no]],FIND("ECN",Crate_BOMs[[#This Row],[no]]),200),MID(Crate_BOMs[[#This Row],[no]],39,200))</f>
        <v>2.05 &amp; 2.09 GLA02</v>
      </c>
      <c r="AB207" s="6" t="str">
        <f>SUBSTITUTE(IF(RIGHT(Crate_BOMs[[#This Row],[PO Sublot-GL]],6)="curved",RIGHT(Crate_BOMs[[#This Row],[PO Sublot-GL]],12),RIGHT(Crate_BOMs[[#This Row],[PO Sublot-GL]],5))," ","")</f>
        <v>GLA02</v>
      </c>
      <c r="AC207" s="6" t="str">
        <f>SUBSTITUTE(LEFT(Crate_BOMs[[#This Row],[PO Sublot-GL]],LEN(Crate_BOMs[[#This Row],[PO Sublot-GL]])-LEN(Crate_BOMs[[#This Row],[Glass Type]]))," ","")</f>
        <v>2.05&amp;2.09</v>
      </c>
      <c r="AD207" s="6" t="str">
        <f>LEFT(Crate_BOMs[[#This Row],[no]],FIND(" ",Crate_BOMs[[#This Row],[no]],5)-1)</f>
        <v>PO 40536</v>
      </c>
      <c r="AE207" s="6" cm="1">
        <f t="array" ref="AE207">COUNTA(_xlfn.UNIQUE(_xlfn._xlws.FILTER(Crate_BOMs[PO],Crate_BOMs[crate no.]=Crate_BOMs[[#This Row],[crate no.]])))</f>
        <v>1</v>
      </c>
      <c r="AF207" s="10" t="str">
        <f>IF(Crate_BOMs[[#This Row],['# POs in Crate]]=1,"",IF(VLOOKUP(Crate_BOMs[[#This Row],[crate no.]],Crates_[[crate no.]:[New Sublot]],3,FALSE)="","",VLOOKUP(Crate_BOMs[[#This Row],[crate no.]],Crates_[[crate no.]:[New Sublot]],3,FALSE)))</f>
        <v/>
      </c>
      <c r="AG207" s="6" t="str">
        <f>IF(Crate_BOMs[[#This Row],['# POs in Crate]]=1,Crate_BOMs[[#This Row],[PO Sublot]],IF(Crate_BOMs[[#This Row],[UPDATED Sublot]]="","",Crate_BOMs[[#This Row],[UPDATED Sublot]]))</f>
        <v>2.05&amp;2.09</v>
      </c>
    </row>
    <row r="208" spans="1:33" x14ac:dyDescent="0.25">
      <c r="A208">
        <v>4</v>
      </c>
      <c r="B208">
        <v>300520388</v>
      </c>
      <c r="C208">
        <v>2394728</v>
      </c>
      <c r="D208">
        <v>1</v>
      </c>
      <c r="E208" t="s">
        <v>114</v>
      </c>
      <c r="F208" t="s">
        <v>61</v>
      </c>
      <c r="G208">
        <v>1781</v>
      </c>
      <c r="H208">
        <v>870</v>
      </c>
      <c r="I208">
        <v>70</v>
      </c>
      <c r="J208">
        <v>34</v>
      </c>
      <c r="K208">
        <v>85</v>
      </c>
      <c r="L208">
        <v>1</v>
      </c>
      <c r="M208" t="s">
        <v>115</v>
      </c>
      <c r="N208" t="s">
        <v>116</v>
      </c>
      <c r="O208" s="2">
        <v>187.39292269999999</v>
      </c>
      <c r="P208" s="15">
        <v>45742</v>
      </c>
      <c r="Q208" s="15">
        <v>45762</v>
      </c>
      <c r="R208" s="15">
        <v>45769</v>
      </c>
      <c r="S208" t="s">
        <v>22</v>
      </c>
      <c r="T208">
        <v>10</v>
      </c>
      <c r="U208" s="2">
        <v>242.50848819999999</v>
      </c>
      <c r="V208" s="2">
        <v>6613.8678599999994</v>
      </c>
      <c r="W208" s="2">
        <v>6.673228560000001</v>
      </c>
      <c r="X208" s="2">
        <v>2.4803150400000002</v>
      </c>
      <c r="Y208" s="2">
        <v>4.2782153599999999</v>
      </c>
      <c r="Z208" s="6">
        <f>Crate_BOMs[[#This Row],[glass weight (lb)]]+Crate_BOMs[[#This Row],[Crate Weight (lb)]]/COUNTIF(Crate_BOMs[crate no.],Crate_BOMs[[#This Row],[crate no.]])</f>
        <v>203.56015524666665</v>
      </c>
      <c r="AA208" s="6" t="str">
        <f>IFERROR(MID(Crate_BOMs[[#This Row],[no]],FIND("ECN",Crate_BOMs[[#This Row],[no]]),200),MID(Crate_BOMs[[#This Row],[no]],39,200))</f>
        <v>2.05 &amp; 2.09 GLA02</v>
      </c>
      <c r="AB208" s="6" t="str">
        <f>SUBSTITUTE(IF(RIGHT(Crate_BOMs[[#This Row],[PO Sublot-GL]],6)="curved",RIGHT(Crate_BOMs[[#This Row],[PO Sublot-GL]],12),RIGHT(Crate_BOMs[[#This Row],[PO Sublot-GL]],5))," ","")</f>
        <v>GLA02</v>
      </c>
      <c r="AC208" s="6" t="str">
        <f>SUBSTITUTE(LEFT(Crate_BOMs[[#This Row],[PO Sublot-GL]],LEN(Crate_BOMs[[#This Row],[PO Sublot-GL]])-LEN(Crate_BOMs[[#This Row],[Glass Type]]))," ","")</f>
        <v>2.05&amp;2.09</v>
      </c>
      <c r="AD208" s="6" t="str">
        <f>LEFT(Crate_BOMs[[#This Row],[no]],FIND(" ",Crate_BOMs[[#This Row],[no]],5)-1)</f>
        <v>PO 40536</v>
      </c>
      <c r="AE208" s="6" cm="1">
        <f t="array" ref="AE208">COUNTA(_xlfn.UNIQUE(_xlfn._xlws.FILTER(Crate_BOMs[PO],Crate_BOMs[crate no.]=Crate_BOMs[[#This Row],[crate no.]])))</f>
        <v>1</v>
      </c>
      <c r="AF208" s="10" t="str">
        <f>IF(Crate_BOMs[[#This Row],['# POs in Crate]]=1,"",IF(VLOOKUP(Crate_BOMs[[#This Row],[crate no.]],Crates_[[crate no.]:[New Sublot]],3,FALSE)="","",VLOOKUP(Crate_BOMs[[#This Row],[crate no.]],Crates_[[crate no.]:[New Sublot]],3,FALSE)))</f>
        <v/>
      </c>
      <c r="AG208" s="6" t="str">
        <f>IF(Crate_BOMs[[#This Row],['# POs in Crate]]=1,Crate_BOMs[[#This Row],[PO Sublot]],IF(Crate_BOMs[[#This Row],[UPDATED Sublot]]="","",Crate_BOMs[[#This Row],[UPDATED Sublot]]))</f>
        <v>2.05&amp;2.09</v>
      </c>
    </row>
    <row r="209" spans="1:33" x14ac:dyDescent="0.25">
      <c r="A209">
        <v>4</v>
      </c>
      <c r="B209">
        <v>300520388</v>
      </c>
      <c r="C209">
        <v>2394728</v>
      </c>
      <c r="D209">
        <v>1</v>
      </c>
      <c r="E209" t="s">
        <v>114</v>
      </c>
      <c r="F209" t="s">
        <v>61</v>
      </c>
      <c r="G209">
        <v>1781</v>
      </c>
      <c r="H209">
        <v>870</v>
      </c>
      <c r="I209">
        <v>70</v>
      </c>
      <c r="J209">
        <v>34</v>
      </c>
      <c r="K209">
        <v>85</v>
      </c>
      <c r="L209">
        <v>1</v>
      </c>
      <c r="M209" t="s">
        <v>115</v>
      </c>
      <c r="N209" t="s">
        <v>116</v>
      </c>
      <c r="O209" s="2">
        <v>187.39292269999999</v>
      </c>
      <c r="P209" s="15">
        <v>45742</v>
      </c>
      <c r="Q209" s="15">
        <v>45762</v>
      </c>
      <c r="R209" s="15">
        <v>45769</v>
      </c>
      <c r="S209" t="s">
        <v>22</v>
      </c>
      <c r="T209">
        <v>10</v>
      </c>
      <c r="U209" s="2">
        <v>242.50848819999999</v>
      </c>
      <c r="V209" s="2">
        <v>6613.8678599999994</v>
      </c>
      <c r="W209" s="2">
        <v>6.673228560000001</v>
      </c>
      <c r="X209" s="2">
        <v>2.4803150400000002</v>
      </c>
      <c r="Y209" s="2">
        <v>4.2782153599999999</v>
      </c>
      <c r="Z209" s="6">
        <f>Crate_BOMs[[#This Row],[glass weight (lb)]]+Crate_BOMs[[#This Row],[Crate Weight (lb)]]/COUNTIF(Crate_BOMs[crate no.],Crate_BOMs[[#This Row],[crate no.]])</f>
        <v>203.56015524666665</v>
      </c>
      <c r="AA209" s="6" t="str">
        <f>IFERROR(MID(Crate_BOMs[[#This Row],[no]],FIND("ECN",Crate_BOMs[[#This Row],[no]]),200),MID(Crate_BOMs[[#This Row],[no]],39,200))</f>
        <v>2.05 &amp; 2.09 GLA02</v>
      </c>
      <c r="AB209" s="6" t="str">
        <f>SUBSTITUTE(IF(RIGHT(Crate_BOMs[[#This Row],[PO Sublot-GL]],6)="curved",RIGHT(Crate_BOMs[[#This Row],[PO Sublot-GL]],12),RIGHT(Crate_BOMs[[#This Row],[PO Sublot-GL]],5))," ","")</f>
        <v>GLA02</v>
      </c>
      <c r="AC209" s="6" t="str">
        <f>SUBSTITUTE(LEFT(Crate_BOMs[[#This Row],[PO Sublot-GL]],LEN(Crate_BOMs[[#This Row],[PO Sublot-GL]])-LEN(Crate_BOMs[[#This Row],[Glass Type]]))," ","")</f>
        <v>2.05&amp;2.09</v>
      </c>
      <c r="AD209" s="6" t="str">
        <f>LEFT(Crate_BOMs[[#This Row],[no]],FIND(" ",Crate_BOMs[[#This Row],[no]],5)-1)</f>
        <v>PO 40536</v>
      </c>
      <c r="AE209" s="6" cm="1">
        <f t="array" ref="AE209">COUNTA(_xlfn.UNIQUE(_xlfn._xlws.FILTER(Crate_BOMs[PO],Crate_BOMs[crate no.]=Crate_BOMs[[#This Row],[crate no.]])))</f>
        <v>1</v>
      </c>
      <c r="AF209" s="10" t="str">
        <f>IF(Crate_BOMs[[#This Row],['# POs in Crate]]=1,"",IF(VLOOKUP(Crate_BOMs[[#This Row],[crate no.]],Crates_[[crate no.]:[New Sublot]],3,FALSE)="","",VLOOKUP(Crate_BOMs[[#This Row],[crate no.]],Crates_[[crate no.]:[New Sublot]],3,FALSE)))</f>
        <v/>
      </c>
      <c r="AG209" s="6" t="str">
        <f>IF(Crate_BOMs[[#This Row],['# POs in Crate]]=1,Crate_BOMs[[#This Row],[PO Sublot]],IF(Crate_BOMs[[#This Row],[UPDATED Sublot]]="","",Crate_BOMs[[#This Row],[UPDATED Sublot]]))</f>
        <v>2.05&amp;2.09</v>
      </c>
    </row>
    <row r="210" spans="1:33" x14ac:dyDescent="0.25">
      <c r="A210">
        <v>5</v>
      </c>
      <c r="B210">
        <v>300520912</v>
      </c>
      <c r="C210">
        <v>2394178</v>
      </c>
      <c r="D210">
        <v>1</v>
      </c>
      <c r="E210" t="s">
        <v>57</v>
      </c>
      <c r="F210" t="s">
        <v>70</v>
      </c>
      <c r="G210">
        <v>2892</v>
      </c>
      <c r="H210">
        <v>2496</v>
      </c>
      <c r="I210">
        <v>114</v>
      </c>
      <c r="J210">
        <v>98</v>
      </c>
      <c r="K210">
        <v>397</v>
      </c>
      <c r="L210">
        <v>1</v>
      </c>
      <c r="M210" t="s">
        <v>55</v>
      </c>
      <c r="N210" t="s">
        <v>56</v>
      </c>
      <c r="O210" s="2">
        <v>875.2351801399999</v>
      </c>
      <c r="P210" s="15">
        <v>45748</v>
      </c>
      <c r="Q210" s="15">
        <v>45770</v>
      </c>
      <c r="R210" s="15">
        <v>45777</v>
      </c>
      <c r="S210" t="s">
        <v>21</v>
      </c>
      <c r="T210">
        <v>5</v>
      </c>
      <c r="U210" s="2">
        <v>500.44933473999998</v>
      </c>
      <c r="V210" s="2">
        <v>6613.8678599999994</v>
      </c>
      <c r="W210" s="2">
        <v>10.367454400000002</v>
      </c>
      <c r="X210" s="2">
        <v>1.2139108000000001</v>
      </c>
      <c r="Y210" s="2">
        <v>8.7926511999999999</v>
      </c>
      <c r="Z210" s="6">
        <f>Crate_BOMs[[#This Row],[glass weight (lb)]]+Crate_BOMs[[#This Row],[Crate Weight (lb)]]/COUNTIF(Crate_BOMs[crate no.],Crate_BOMs[[#This Row],[crate no.]])</f>
        <v>975.32504708799991</v>
      </c>
      <c r="AA210" s="6" t="str">
        <f>IFERROR(MID(Crate_BOMs[[#This Row],[no]],FIND("ECN",Crate_BOMs[[#This Row],[no]]),200),MID(Crate_BOMs[[#This Row],[no]],39,200))</f>
        <v>2.02 GLZ01</v>
      </c>
      <c r="AB210" s="6" t="str">
        <f>SUBSTITUTE(IF(RIGHT(Crate_BOMs[[#This Row],[PO Sublot-GL]],6)="curved",RIGHT(Crate_BOMs[[#This Row],[PO Sublot-GL]],12),RIGHT(Crate_BOMs[[#This Row],[PO Sublot-GL]],5))," ","")</f>
        <v>GLZ01</v>
      </c>
      <c r="AC210" s="6" t="str">
        <f>SUBSTITUTE(LEFT(Crate_BOMs[[#This Row],[PO Sublot-GL]],LEN(Crate_BOMs[[#This Row],[PO Sublot-GL]])-LEN(Crate_BOMs[[#This Row],[Glass Type]]))," ","")</f>
        <v>2.02</v>
      </c>
      <c r="AD210" s="6" t="str">
        <f>LEFT(Crate_BOMs[[#This Row],[no]],FIND(" ",Crate_BOMs[[#This Row],[no]],5)-1)</f>
        <v>PO 40538</v>
      </c>
      <c r="AE210" s="6" cm="1">
        <f t="array" ref="AE210">COUNTA(_xlfn.UNIQUE(_xlfn._xlws.FILTER(Crate_BOMs[PO],Crate_BOMs[crate no.]=Crate_BOMs[[#This Row],[crate no.]])))</f>
        <v>1</v>
      </c>
      <c r="AF210" s="10" t="str">
        <f>IF(Crate_BOMs[[#This Row],['# POs in Crate]]=1,"",IF(VLOOKUP(Crate_BOMs[[#This Row],[crate no.]],Crates_[[crate no.]:[New Sublot]],3,FALSE)="","",VLOOKUP(Crate_BOMs[[#This Row],[crate no.]],Crates_[[crate no.]:[New Sublot]],3,FALSE)))</f>
        <v/>
      </c>
      <c r="AG210" s="6" t="str">
        <f>IF(Crate_BOMs[[#This Row],['# POs in Crate]]=1,Crate_BOMs[[#This Row],[PO Sublot]],IF(Crate_BOMs[[#This Row],[UPDATED Sublot]]="","",Crate_BOMs[[#This Row],[UPDATED Sublot]]))</f>
        <v>2.02</v>
      </c>
    </row>
    <row r="211" spans="1:33" x14ac:dyDescent="0.25">
      <c r="A211">
        <v>5</v>
      </c>
      <c r="B211">
        <v>300520912</v>
      </c>
      <c r="C211">
        <v>2394178</v>
      </c>
      <c r="D211">
        <v>1</v>
      </c>
      <c r="E211" t="s">
        <v>57</v>
      </c>
      <c r="F211" t="s">
        <v>70</v>
      </c>
      <c r="G211">
        <v>2892</v>
      </c>
      <c r="H211">
        <v>2496</v>
      </c>
      <c r="I211">
        <v>114</v>
      </c>
      <c r="J211">
        <v>98</v>
      </c>
      <c r="K211">
        <v>397</v>
      </c>
      <c r="L211">
        <v>1</v>
      </c>
      <c r="M211" t="s">
        <v>55</v>
      </c>
      <c r="N211" t="s">
        <v>56</v>
      </c>
      <c r="O211" s="2">
        <v>875.2351801399999</v>
      </c>
      <c r="P211" s="15">
        <v>45748</v>
      </c>
      <c r="Q211" s="15">
        <v>45770</v>
      </c>
      <c r="R211" s="15">
        <v>45777</v>
      </c>
      <c r="S211" t="s">
        <v>21</v>
      </c>
      <c r="T211">
        <v>5</v>
      </c>
      <c r="U211" s="2">
        <v>500.44933473999998</v>
      </c>
      <c r="V211" s="2">
        <v>6613.8678599999994</v>
      </c>
      <c r="W211" s="2">
        <v>10.367454400000002</v>
      </c>
      <c r="X211" s="2">
        <v>1.2139108000000001</v>
      </c>
      <c r="Y211" s="2">
        <v>8.7926511999999999</v>
      </c>
      <c r="Z211" s="6">
        <f>Crate_BOMs[[#This Row],[glass weight (lb)]]+Crate_BOMs[[#This Row],[Crate Weight (lb)]]/COUNTIF(Crate_BOMs[crate no.],Crate_BOMs[[#This Row],[crate no.]])</f>
        <v>975.32504708799991</v>
      </c>
      <c r="AA211" s="6" t="str">
        <f>IFERROR(MID(Crate_BOMs[[#This Row],[no]],FIND("ECN",Crate_BOMs[[#This Row],[no]]),200),MID(Crate_BOMs[[#This Row],[no]],39,200))</f>
        <v>2.02 GLZ01</v>
      </c>
      <c r="AB211" s="6" t="str">
        <f>SUBSTITUTE(IF(RIGHT(Crate_BOMs[[#This Row],[PO Sublot-GL]],6)="curved",RIGHT(Crate_BOMs[[#This Row],[PO Sublot-GL]],12),RIGHT(Crate_BOMs[[#This Row],[PO Sublot-GL]],5))," ","")</f>
        <v>GLZ01</v>
      </c>
      <c r="AC211" s="6" t="str">
        <f>SUBSTITUTE(LEFT(Crate_BOMs[[#This Row],[PO Sublot-GL]],LEN(Crate_BOMs[[#This Row],[PO Sublot-GL]])-LEN(Crate_BOMs[[#This Row],[Glass Type]]))," ","")</f>
        <v>2.02</v>
      </c>
      <c r="AD211" s="6" t="str">
        <f>LEFT(Crate_BOMs[[#This Row],[no]],FIND(" ",Crate_BOMs[[#This Row],[no]],5)-1)</f>
        <v>PO 40538</v>
      </c>
      <c r="AE211" s="6" cm="1">
        <f t="array" ref="AE211">COUNTA(_xlfn.UNIQUE(_xlfn._xlws.FILTER(Crate_BOMs[PO],Crate_BOMs[crate no.]=Crate_BOMs[[#This Row],[crate no.]])))</f>
        <v>1</v>
      </c>
      <c r="AF211" s="10" t="str">
        <f>IF(Crate_BOMs[[#This Row],['# POs in Crate]]=1,"",IF(VLOOKUP(Crate_BOMs[[#This Row],[crate no.]],Crates_[[crate no.]:[New Sublot]],3,FALSE)="","",VLOOKUP(Crate_BOMs[[#This Row],[crate no.]],Crates_[[crate no.]:[New Sublot]],3,FALSE)))</f>
        <v/>
      </c>
      <c r="AG211" s="6" t="str">
        <f>IF(Crate_BOMs[[#This Row],['# POs in Crate]]=1,Crate_BOMs[[#This Row],[PO Sublot]],IF(Crate_BOMs[[#This Row],[UPDATED Sublot]]="","",Crate_BOMs[[#This Row],[UPDATED Sublot]]))</f>
        <v>2.02</v>
      </c>
    </row>
    <row r="212" spans="1:33" x14ac:dyDescent="0.25">
      <c r="A212">
        <v>5</v>
      </c>
      <c r="B212">
        <v>300520912</v>
      </c>
      <c r="C212">
        <v>2394178</v>
      </c>
      <c r="D212">
        <v>1</v>
      </c>
      <c r="E212" t="s">
        <v>57</v>
      </c>
      <c r="F212" t="s">
        <v>70</v>
      </c>
      <c r="G212">
        <v>2892</v>
      </c>
      <c r="H212">
        <v>2496</v>
      </c>
      <c r="I212">
        <v>114</v>
      </c>
      <c r="J212">
        <v>98</v>
      </c>
      <c r="K212">
        <v>397</v>
      </c>
      <c r="L212">
        <v>1</v>
      </c>
      <c r="M212" t="s">
        <v>55</v>
      </c>
      <c r="N212" t="s">
        <v>56</v>
      </c>
      <c r="O212" s="2">
        <v>875.2351801399999</v>
      </c>
      <c r="P212" s="15">
        <v>45748</v>
      </c>
      <c r="Q212" s="15">
        <v>45770</v>
      </c>
      <c r="R212" s="15">
        <v>45777</v>
      </c>
      <c r="S212" t="s">
        <v>21</v>
      </c>
      <c r="T212">
        <v>5</v>
      </c>
      <c r="U212" s="2">
        <v>500.44933473999998</v>
      </c>
      <c r="V212" s="2">
        <v>6613.8678599999994</v>
      </c>
      <c r="W212" s="2">
        <v>10.367454400000002</v>
      </c>
      <c r="X212" s="2">
        <v>1.2139108000000001</v>
      </c>
      <c r="Y212" s="2">
        <v>8.7926511999999999</v>
      </c>
      <c r="Z212" s="6">
        <f>Crate_BOMs[[#This Row],[glass weight (lb)]]+Crate_BOMs[[#This Row],[Crate Weight (lb)]]/COUNTIF(Crate_BOMs[crate no.],Crate_BOMs[[#This Row],[crate no.]])</f>
        <v>975.32504708799991</v>
      </c>
      <c r="AA212" s="6" t="str">
        <f>IFERROR(MID(Crate_BOMs[[#This Row],[no]],FIND("ECN",Crate_BOMs[[#This Row],[no]]),200),MID(Crate_BOMs[[#This Row],[no]],39,200))</f>
        <v>2.02 GLZ01</v>
      </c>
      <c r="AB212" s="6" t="str">
        <f>SUBSTITUTE(IF(RIGHT(Crate_BOMs[[#This Row],[PO Sublot-GL]],6)="curved",RIGHT(Crate_BOMs[[#This Row],[PO Sublot-GL]],12),RIGHT(Crate_BOMs[[#This Row],[PO Sublot-GL]],5))," ","")</f>
        <v>GLZ01</v>
      </c>
      <c r="AC212" s="6" t="str">
        <f>SUBSTITUTE(LEFT(Crate_BOMs[[#This Row],[PO Sublot-GL]],LEN(Crate_BOMs[[#This Row],[PO Sublot-GL]])-LEN(Crate_BOMs[[#This Row],[Glass Type]]))," ","")</f>
        <v>2.02</v>
      </c>
      <c r="AD212" s="6" t="str">
        <f>LEFT(Crate_BOMs[[#This Row],[no]],FIND(" ",Crate_BOMs[[#This Row],[no]],5)-1)</f>
        <v>PO 40538</v>
      </c>
      <c r="AE212" s="6" cm="1">
        <f t="array" ref="AE212">COUNTA(_xlfn.UNIQUE(_xlfn._xlws.FILTER(Crate_BOMs[PO],Crate_BOMs[crate no.]=Crate_BOMs[[#This Row],[crate no.]])))</f>
        <v>1</v>
      </c>
      <c r="AF212" s="10" t="str">
        <f>IF(Crate_BOMs[[#This Row],['# POs in Crate]]=1,"",IF(VLOOKUP(Crate_BOMs[[#This Row],[crate no.]],Crates_[[crate no.]:[New Sublot]],3,FALSE)="","",VLOOKUP(Crate_BOMs[[#This Row],[crate no.]],Crates_[[crate no.]:[New Sublot]],3,FALSE)))</f>
        <v/>
      </c>
      <c r="AG212" s="6" t="str">
        <f>IF(Crate_BOMs[[#This Row],['# POs in Crate]]=1,Crate_BOMs[[#This Row],[PO Sublot]],IF(Crate_BOMs[[#This Row],[UPDATED Sublot]]="","",Crate_BOMs[[#This Row],[UPDATED Sublot]]))</f>
        <v>2.02</v>
      </c>
    </row>
    <row r="213" spans="1:33" x14ac:dyDescent="0.25">
      <c r="A213">
        <v>5</v>
      </c>
      <c r="B213">
        <v>300520912</v>
      </c>
      <c r="C213">
        <v>2394178</v>
      </c>
      <c r="D213">
        <v>1</v>
      </c>
      <c r="E213" t="s">
        <v>57</v>
      </c>
      <c r="F213" t="s">
        <v>70</v>
      </c>
      <c r="G213">
        <v>2892</v>
      </c>
      <c r="H213">
        <v>2496</v>
      </c>
      <c r="I213">
        <v>114</v>
      </c>
      <c r="J213">
        <v>98</v>
      </c>
      <c r="K213">
        <v>397</v>
      </c>
      <c r="L213">
        <v>1</v>
      </c>
      <c r="M213" t="s">
        <v>55</v>
      </c>
      <c r="N213" t="s">
        <v>56</v>
      </c>
      <c r="O213" s="2">
        <v>875.2351801399999</v>
      </c>
      <c r="P213" s="15">
        <v>45748</v>
      </c>
      <c r="Q213" s="15">
        <v>45770</v>
      </c>
      <c r="R213" s="15">
        <v>45777</v>
      </c>
      <c r="S213" t="s">
        <v>21</v>
      </c>
      <c r="T213">
        <v>5</v>
      </c>
      <c r="U213" s="2">
        <v>500.44933473999998</v>
      </c>
      <c r="V213" s="2">
        <v>6613.8678599999994</v>
      </c>
      <c r="W213" s="2">
        <v>10.367454400000002</v>
      </c>
      <c r="X213" s="2">
        <v>1.2139108000000001</v>
      </c>
      <c r="Y213" s="2">
        <v>8.7926511999999999</v>
      </c>
      <c r="Z213" s="6">
        <f>Crate_BOMs[[#This Row],[glass weight (lb)]]+Crate_BOMs[[#This Row],[Crate Weight (lb)]]/COUNTIF(Crate_BOMs[crate no.],Crate_BOMs[[#This Row],[crate no.]])</f>
        <v>975.32504708799991</v>
      </c>
      <c r="AA213" s="6" t="str">
        <f>IFERROR(MID(Crate_BOMs[[#This Row],[no]],FIND("ECN",Crate_BOMs[[#This Row],[no]]),200),MID(Crate_BOMs[[#This Row],[no]],39,200))</f>
        <v>2.02 GLZ01</v>
      </c>
      <c r="AB213" s="6" t="str">
        <f>SUBSTITUTE(IF(RIGHT(Crate_BOMs[[#This Row],[PO Sublot-GL]],6)="curved",RIGHT(Crate_BOMs[[#This Row],[PO Sublot-GL]],12),RIGHT(Crate_BOMs[[#This Row],[PO Sublot-GL]],5))," ","")</f>
        <v>GLZ01</v>
      </c>
      <c r="AC213" s="6" t="str">
        <f>SUBSTITUTE(LEFT(Crate_BOMs[[#This Row],[PO Sublot-GL]],LEN(Crate_BOMs[[#This Row],[PO Sublot-GL]])-LEN(Crate_BOMs[[#This Row],[Glass Type]]))," ","")</f>
        <v>2.02</v>
      </c>
      <c r="AD213" s="6" t="str">
        <f>LEFT(Crate_BOMs[[#This Row],[no]],FIND(" ",Crate_BOMs[[#This Row],[no]],5)-1)</f>
        <v>PO 40538</v>
      </c>
      <c r="AE213" s="6" cm="1">
        <f t="array" ref="AE213">COUNTA(_xlfn.UNIQUE(_xlfn._xlws.FILTER(Crate_BOMs[PO],Crate_BOMs[crate no.]=Crate_BOMs[[#This Row],[crate no.]])))</f>
        <v>1</v>
      </c>
      <c r="AF213" s="10" t="str">
        <f>IF(Crate_BOMs[[#This Row],['# POs in Crate]]=1,"",IF(VLOOKUP(Crate_BOMs[[#This Row],[crate no.]],Crates_[[crate no.]:[New Sublot]],3,FALSE)="","",VLOOKUP(Crate_BOMs[[#This Row],[crate no.]],Crates_[[crate no.]:[New Sublot]],3,FALSE)))</f>
        <v/>
      </c>
      <c r="AG213" s="6" t="str">
        <f>IF(Crate_BOMs[[#This Row],['# POs in Crate]]=1,Crate_BOMs[[#This Row],[PO Sublot]],IF(Crate_BOMs[[#This Row],[UPDATED Sublot]]="","",Crate_BOMs[[#This Row],[UPDATED Sublot]]))</f>
        <v>2.02</v>
      </c>
    </row>
    <row r="214" spans="1:33" x14ac:dyDescent="0.25">
      <c r="A214">
        <v>5</v>
      </c>
      <c r="B214">
        <v>300520912</v>
      </c>
      <c r="C214">
        <v>2394178</v>
      </c>
      <c r="D214">
        <v>1</v>
      </c>
      <c r="E214" t="s">
        <v>57</v>
      </c>
      <c r="F214" t="s">
        <v>70</v>
      </c>
      <c r="G214">
        <v>2892</v>
      </c>
      <c r="H214">
        <v>2496</v>
      </c>
      <c r="I214">
        <v>114</v>
      </c>
      <c r="J214">
        <v>98</v>
      </c>
      <c r="K214">
        <v>397</v>
      </c>
      <c r="L214">
        <v>1</v>
      </c>
      <c r="M214" t="s">
        <v>55</v>
      </c>
      <c r="N214" t="s">
        <v>56</v>
      </c>
      <c r="O214" s="2">
        <v>875.2351801399999</v>
      </c>
      <c r="P214" s="15">
        <v>45748</v>
      </c>
      <c r="Q214" s="15">
        <v>45770</v>
      </c>
      <c r="R214" s="15">
        <v>45777</v>
      </c>
      <c r="S214" t="s">
        <v>21</v>
      </c>
      <c r="T214">
        <v>5</v>
      </c>
      <c r="U214" s="2">
        <v>500.44933473999998</v>
      </c>
      <c r="V214" s="2">
        <v>6613.8678599999994</v>
      </c>
      <c r="W214" s="2">
        <v>10.367454400000002</v>
      </c>
      <c r="X214" s="2">
        <v>1.2139108000000001</v>
      </c>
      <c r="Y214" s="2">
        <v>8.7926511999999999</v>
      </c>
      <c r="Z214" s="6">
        <f>Crate_BOMs[[#This Row],[glass weight (lb)]]+Crate_BOMs[[#This Row],[Crate Weight (lb)]]/COUNTIF(Crate_BOMs[crate no.],Crate_BOMs[[#This Row],[crate no.]])</f>
        <v>975.32504708799991</v>
      </c>
      <c r="AA214" s="6" t="str">
        <f>IFERROR(MID(Crate_BOMs[[#This Row],[no]],FIND("ECN",Crate_BOMs[[#This Row],[no]]),200),MID(Crate_BOMs[[#This Row],[no]],39,200))</f>
        <v>2.02 GLZ01</v>
      </c>
      <c r="AB214" s="6" t="str">
        <f>SUBSTITUTE(IF(RIGHT(Crate_BOMs[[#This Row],[PO Sublot-GL]],6)="curved",RIGHT(Crate_BOMs[[#This Row],[PO Sublot-GL]],12),RIGHT(Crate_BOMs[[#This Row],[PO Sublot-GL]],5))," ","")</f>
        <v>GLZ01</v>
      </c>
      <c r="AC214" s="6" t="str">
        <f>SUBSTITUTE(LEFT(Crate_BOMs[[#This Row],[PO Sublot-GL]],LEN(Crate_BOMs[[#This Row],[PO Sublot-GL]])-LEN(Crate_BOMs[[#This Row],[Glass Type]]))," ","")</f>
        <v>2.02</v>
      </c>
      <c r="AD214" s="6" t="str">
        <f>LEFT(Crate_BOMs[[#This Row],[no]],FIND(" ",Crate_BOMs[[#This Row],[no]],5)-1)</f>
        <v>PO 40538</v>
      </c>
      <c r="AE214" s="6" cm="1">
        <f t="array" ref="AE214">COUNTA(_xlfn.UNIQUE(_xlfn._xlws.FILTER(Crate_BOMs[PO],Crate_BOMs[crate no.]=Crate_BOMs[[#This Row],[crate no.]])))</f>
        <v>1</v>
      </c>
      <c r="AF214" s="10" t="str">
        <f>IF(Crate_BOMs[[#This Row],['# POs in Crate]]=1,"",IF(VLOOKUP(Crate_BOMs[[#This Row],[crate no.]],Crates_[[crate no.]:[New Sublot]],3,FALSE)="","",VLOOKUP(Crate_BOMs[[#This Row],[crate no.]],Crates_[[crate no.]:[New Sublot]],3,FALSE)))</f>
        <v/>
      </c>
      <c r="AG214" s="6" t="str">
        <f>IF(Crate_BOMs[[#This Row],['# POs in Crate]]=1,Crate_BOMs[[#This Row],[PO Sublot]],IF(Crate_BOMs[[#This Row],[UPDATED Sublot]]="","",Crate_BOMs[[#This Row],[UPDATED Sublot]]))</f>
        <v>2.02</v>
      </c>
    </row>
    <row r="215" spans="1:33" x14ac:dyDescent="0.25">
      <c r="A215">
        <v>5</v>
      </c>
      <c r="B215">
        <v>300522060</v>
      </c>
      <c r="C215">
        <v>2394728</v>
      </c>
      <c r="D215">
        <v>9</v>
      </c>
      <c r="E215" t="s">
        <v>60</v>
      </c>
      <c r="F215" t="s">
        <v>61</v>
      </c>
      <c r="G215">
        <v>2645</v>
      </c>
      <c r="H215">
        <v>2496</v>
      </c>
      <c r="I215">
        <v>104</v>
      </c>
      <c r="J215">
        <v>98</v>
      </c>
      <c r="K215">
        <v>363</v>
      </c>
      <c r="L215">
        <v>1</v>
      </c>
      <c r="M215" t="s">
        <v>13</v>
      </c>
      <c r="N215" t="s">
        <v>14</v>
      </c>
      <c r="O215" s="2">
        <v>800.27801105999993</v>
      </c>
      <c r="P215" s="15">
        <v>45748</v>
      </c>
      <c r="Q215" s="15">
        <v>45770</v>
      </c>
      <c r="R215" s="15">
        <v>45777</v>
      </c>
      <c r="S215" t="s">
        <v>21</v>
      </c>
      <c r="T215">
        <v>5</v>
      </c>
      <c r="U215" s="2">
        <v>473.99386329999999</v>
      </c>
      <c r="V215" s="2">
        <v>6613.8678599999994</v>
      </c>
      <c r="W215" s="2">
        <v>9.5800528000000007</v>
      </c>
      <c r="X215" s="2">
        <v>1.1942257599999999</v>
      </c>
      <c r="Y215" s="2">
        <v>8.7926511999999999</v>
      </c>
      <c r="Z215" s="6">
        <f>Crate_BOMs[[#This Row],[glass weight (lb)]]+Crate_BOMs[[#This Row],[Crate Weight (lb)]]/COUNTIF(Crate_BOMs[crate no.],Crate_BOMs[[#This Row],[crate no.]])</f>
        <v>895.07678371999987</v>
      </c>
      <c r="AA215" s="6" t="str">
        <f>IFERROR(MID(Crate_BOMs[[#This Row],[no]],FIND("ECN",Crate_BOMs[[#This Row],[no]]),200),MID(Crate_BOMs[[#This Row],[no]],39,200))</f>
        <v>2.05 &amp; 2.09 GLA02</v>
      </c>
      <c r="AB215" s="6" t="str">
        <f>SUBSTITUTE(IF(RIGHT(Crate_BOMs[[#This Row],[PO Sublot-GL]],6)="curved",RIGHT(Crate_BOMs[[#This Row],[PO Sublot-GL]],12),RIGHT(Crate_BOMs[[#This Row],[PO Sublot-GL]],5))," ","")</f>
        <v>GLA02</v>
      </c>
      <c r="AC215" s="6" t="str">
        <f>SUBSTITUTE(LEFT(Crate_BOMs[[#This Row],[PO Sublot-GL]],LEN(Crate_BOMs[[#This Row],[PO Sublot-GL]])-LEN(Crate_BOMs[[#This Row],[Glass Type]]))," ","")</f>
        <v>2.05&amp;2.09</v>
      </c>
      <c r="AD215" s="6" t="str">
        <f>LEFT(Crate_BOMs[[#This Row],[no]],FIND(" ",Crate_BOMs[[#This Row],[no]],5)-1)</f>
        <v>PO 40536</v>
      </c>
      <c r="AE215" s="6" cm="1">
        <f t="array" ref="AE215">COUNTA(_xlfn.UNIQUE(_xlfn._xlws.FILTER(Crate_BOMs[PO],Crate_BOMs[crate no.]=Crate_BOMs[[#This Row],[crate no.]])))</f>
        <v>1</v>
      </c>
      <c r="AF215" s="10" t="str">
        <f>IF(Crate_BOMs[[#This Row],['# POs in Crate]]=1,"",IF(VLOOKUP(Crate_BOMs[[#This Row],[crate no.]],Crates_[[crate no.]:[New Sublot]],3,FALSE)="","",VLOOKUP(Crate_BOMs[[#This Row],[crate no.]],Crates_[[crate no.]:[New Sublot]],3,FALSE)))</f>
        <v/>
      </c>
      <c r="AG215" s="6" t="str">
        <f>IF(Crate_BOMs[[#This Row],['# POs in Crate]]=1,Crate_BOMs[[#This Row],[PO Sublot]],IF(Crate_BOMs[[#This Row],[UPDATED Sublot]]="","",Crate_BOMs[[#This Row],[UPDATED Sublot]]))</f>
        <v>2.05&amp;2.09</v>
      </c>
    </row>
    <row r="216" spans="1:33" x14ac:dyDescent="0.25">
      <c r="A216">
        <v>5</v>
      </c>
      <c r="B216">
        <v>300522060</v>
      </c>
      <c r="C216">
        <v>2394728</v>
      </c>
      <c r="D216">
        <v>9</v>
      </c>
      <c r="E216" t="s">
        <v>60</v>
      </c>
      <c r="F216" t="s">
        <v>61</v>
      </c>
      <c r="G216">
        <v>2645</v>
      </c>
      <c r="H216">
        <v>2496</v>
      </c>
      <c r="I216">
        <v>104</v>
      </c>
      <c r="J216">
        <v>98</v>
      </c>
      <c r="K216">
        <v>363</v>
      </c>
      <c r="L216">
        <v>1</v>
      </c>
      <c r="M216" t="s">
        <v>13</v>
      </c>
      <c r="N216" t="s">
        <v>14</v>
      </c>
      <c r="O216" s="2">
        <v>800.27801105999993</v>
      </c>
      <c r="P216" s="15">
        <v>45748</v>
      </c>
      <c r="Q216" s="15">
        <v>45770</v>
      </c>
      <c r="R216" s="15">
        <v>45777</v>
      </c>
      <c r="S216" t="s">
        <v>21</v>
      </c>
      <c r="T216">
        <v>5</v>
      </c>
      <c r="U216" s="2">
        <v>473.99386329999999</v>
      </c>
      <c r="V216" s="2">
        <v>6613.8678599999994</v>
      </c>
      <c r="W216" s="2">
        <v>9.5800528000000007</v>
      </c>
      <c r="X216" s="2">
        <v>1.1942257599999999</v>
      </c>
      <c r="Y216" s="2">
        <v>8.7926511999999999</v>
      </c>
      <c r="Z216" s="6">
        <f>Crate_BOMs[[#This Row],[glass weight (lb)]]+Crate_BOMs[[#This Row],[Crate Weight (lb)]]/COUNTIF(Crate_BOMs[crate no.],Crate_BOMs[[#This Row],[crate no.]])</f>
        <v>895.07678371999987</v>
      </c>
      <c r="AA216" s="6" t="str">
        <f>IFERROR(MID(Crate_BOMs[[#This Row],[no]],FIND("ECN",Crate_BOMs[[#This Row],[no]]),200),MID(Crate_BOMs[[#This Row],[no]],39,200))</f>
        <v>2.05 &amp; 2.09 GLA02</v>
      </c>
      <c r="AB216" s="6" t="str">
        <f>SUBSTITUTE(IF(RIGHT(Crate_BOMs[[#This Row],[PO Sublot-GL]],6)="curved",RIGHT(Crate_BOMs[[#This Row],[PO Sublot-GL]],12),RIGHT(Crate_BOMs[[#This Row],[PO Sublot-GL]],5))," ","")</f>
        <v>GLA02</v>
      </c>
      <c r="AC216" s="6" t="str">
        <f>SUBSTITUTE(LEFT(Crate_BOMs[[#This Row],[PO Sublot-GL]],LEN(Crate_BOMs[[#This Row],[PO Sublot-GL]])-LEN(Crate_BOMs[[#This Row],[Glass Type]]))," ","")</f>
        <v>2.05&amp;2.09</v>
      </c>
      <c r="AD216" s="6" t="str">
        <f>LEFT(Crate_BOMs[[#This Row],[no]],FIND(" ",Crate_BOMs[[#This Row],[no]],5)-1)</f>
        <v>PO 40536</v>
      </c>
      <c r="AE216" s="6" cm="1">
        <f t="array" ref="AE216">COUNTA(_xlfn.UNIQUE(_xlfn._xlws.FILTER(Crate_BOMs[PO],Crate_BOMs[crate no.]=Crate_BOMs[[#This Row],[crate no.]])))</f>
        <v>1</v>
      </c>
      <c r="AF216" s="10" t="str">
        <f>IF(Crate_BOMs[[#This Row],['# POs in Crate]]=1,"",IF(VLOOKUP(Crate_BOMs[[#This Row],[crate no.]],Crates_[[crate no.]:[New Sublot]],3,FALSE)="","",VLOOKUP(Crate_BOMs[[#This Row],[crate no.]],Crates_[[crate no.]:[New Sublot]],3,FALSE)))</f>
        <v/>
      </c>
      <c r="AG216" s="6" t="str">
        <f>IF(Crate_BOMs[[#This Row],['# POs in Crate]]=1,Crate_BOMs[[#This Row],[PO Sublot]],IF(Crate_BOMs[[#This Row],[UPDATED Sublot]]="","",Crate_BOMs[[#This Row],[UPDATED Sublot]]))</f>
        <v>2.05&amp;2.09</v>
      </c>
    </row>
    <row r="217" spans="1:33" x14ac:dyDescent="0.25">
      <c r="A217">
        <v>5</v>
      </c>
      <c r="B217">
        <v>300522060</v>
      </c>
      <c r="C217">
        <v>2394728</v>
      </c>
      <c r="D217">
        <v>9</v>
      </c>
      <c r="E217" t="s">
        <v>60</v>
      </c>
      <c r="F217" t="s">
        <v>61</v>
      </c>
      <c r="G217">
        <v>2645</v>
      </c>
      <c r="H217">
        <v>2496</v>
      </c>
      <c r="I217">
        <v>104</v>
      </c>
      <c r="J217">
        <v>98</v>
      </c>
      <c r="K217">
        <v>363</v>
      </c>
      <c r="L217">
        <v>1</v>
      </c>
      <c r="M217" t="s">
        <v>13</v>
      </c>
      <c r="N217" t="s">
        <v>14</v>
      </c>
      <c r="O217" s="2">
        <v>800.27801105999993</v>
      </c>
      <c r="P217" s="15">
        <v>45748</v>
      </c>
      <c r="Q217" s="15">
        <v>45770</v>
      </c>
      <c r="R217" s="15">
        <v>45777</v>
      </c>
      <c r="S217" t="s">
        <v>21</v>
      </c>
      <c r="T217">
        <v>5</v>
      </c>
      <c r="U217" s="2">
        <v>473.99386329999999</v>
      </c>
      <c r="V217" s="2">
        <v>6613.8678599999994</v>
      </c>
      <c r="W217" s="2">
        <v>9.5800528000000007</v>
      </c>
      <c r="X217" s="2">
        <v>1.1942257599999999</v>
      </c>
      <c r="Y217" s="2">
        <v>8.7926511999999999</v>
      </c>
      <c r="Z217" s="6">
        <f>Crate_BOMs[[#This Row],[glass weight (lb)]]+Crate_BOMs[[#This Row],[Crate Weight (lb)]]/COUNTIF(Crate_BOMs[crate no.],Crate_BOMs[[#This Row],[crate no.]])</f>
        <v>895.07678371999987</v>
      </c>
      <c r="AA217" s="6" t="str">
        <f>IFERROR(MID(Crate_BOMs[[#This Row],[no]],FIND("ECN",Crate_BOMs[[#This Row],[no]]),200),MID(Crate_BOMs[[#This Row],[no]],39,200))</f>
        <v>2.05 &amp; 2.09 GLA02</v>
      </c>
      <c r="AB217" s="6" t="str">
        <f>SUBSTITUTE(IF(RIGHT(Crate_BOMs[[#This Row],[PO Sublot-GL]],6)="curved",RIGHT(Crate_BOMs[[#This Row],[PO Sublot-GL]],12),RIGHT(Crate_BOMs[[#This Row],[PO Sublot-GL]],5))," ","")</f>
        <v>GLA02</v>
      </c>
      <c r="AC217" s="6" t="str">
        <f>SUBSTITUTE(LEFT(Crate_BOMs[[#This Row],[PO Sublot-GL]],LEN(Crate_BOMs[[#This Row],[PO Sublot-GL]])-LEN(Crate_BOMs[[#This Row],[Glass Type]]))," ","")</f>
        <v>2.05&amp;2.09</v>
      </c>
      <c r="AD217" s="6" t="str">
        <f>LEFT(Crate_BOMs[[#This Row],[no]],FIND(" ",Crate_BOMs[[#This Row],[no]],5)-1)</f>
        <v>PO 40536</v>
      </c>
      <c r="AE217" s="6" cm="1">
        <f t="array" ref="AE217">COUNTA(_xlfn.UNIQUE(_xlfn._xlws.FILTER(Crate_BOMs[PO],Crate_BOMs[crate no.]=Crate_BOMs[[#This Row],[crate no.]])))</f>
        <v>1</v>
      </c>
      <c r="AF217" s="10" t="str">
        <f>IF(Crate_BOMs[[#This Row],['# POs in Crate]]=1,"",IF(VLOOKUP(Crate_BOMs[[#This Row],[crate no.]],Crates_[[crate no.]:[New Sublot]],3,FALSE)="","",VLOOKUP(Crate_BOMs[[#This Row],[crate no.]],Crates_[[crate no.]:[New Sublot]],3,FALSE)))</f>
        <v/>
      </c>
      <c r="AG217" s="6" t="str">
        <f>IF(Crate_BOMs[[#This Row],['# POs in Crate]]=1,Crate_BOMs[[#This Row],[PO Sublot]],IF(Crate_BOMs[[#This Row],[UPDATED Sublot]]="","",Crate_BOMs[[#This Row],[UPDATED Sublot]]))</f>
        <v>2.05&amp;2.09</v>
      </c>
    </row>
    <row r="218" spans="1:33" x14ac:dyDescent="0.25">
      <c r="A218">
        <v>5</v>
      </c>
      <c r="B218">
        <v>300522060</v>
      </c>
      <c r="C218">
        <v>2394728</v>
      </c>
      <c r="D218">
        <v>9</v>
      </c>
      <c r="E218" t="s">
        <v>60</v>
      </c>
      <c r="F218" t="s">
        <v>61</v>
      </c>
      <c r="G218">
        <v>2645</v>
      </c>
      <c r="H218">
        <v>2496</v>
      </c>
      <c r="I218">
        <v>104</v>
      </c>
      <c r="J218">
        <v>98</v>
      </c>
      <c r="K218">
        <v>363</v>
      </c>
      <c r="L218">
        <v>1</v>
      </c>
      <c r="M218" t="s">
        <v>13</v>
      </c>
      <c r="N218" t="s">
        <v>14</v>
      </c>
      <c r="O218" s="2">
        <v>800.27801105999993</v>
      </c>
      <c r="P218" s="15">
        <v>45748</v>
      </c>
      <c r="Q218" s="15">
        <v>45770</v>
      </c>
      <c r="R218" s="15">
        <v>45777</v>
      </c>
      <c r="S218" t="s">
        <v>21</v>
      </c>
      <c r="T218">
        <v>5</v>
      </c>
      <c r="U218" s="2">
        <v>473.99386329999999</v>
      </c>
      <c r="V218" s="2">
        <v>6613.8678599999994</v>
      </c>
      <c r="W218" s="2">
        <v>9.5800528000000007</v>
      </c>
      <c r="X218" s="2">
        <v>1.1942257599999999</v>
      </c>
      <c r="Y218" s="2">
        <v>8.7926511999999999</v>
      </c>
      <c r="Z218" s="6">
        <f>Crate_BOMs[[#This Row],[glass weight (lb)]]+Crate_BOMs[[#This Row],[Crate Weight (lb)]]/COUNTIF(Crate_BOMs[crate no.],Crate_BOMs[[#This Row],[crate no.]])</f>
        <v>895.07678371999987</v>
      </c>
      <c r="AA218" s="6" t="str">
        <f>IFERROR(MID(Crate_BOMs[[#This Row],[no]],FIND("ECN",Crate_BOMs[[#This Row],[no]]),200),MID(Crate_BOMs[[#This Row],[no]],39,200))</f>
        <v>2.05 &amp; 2.09 GLA02</v>
      </c>
      <c r="AB218" s="6" t="str">
        <f>SUBSTITUTE(IF(RIGHT(Crate_BOMs[[#This Row],[PO Sublot-GL]],6)="curved",RIGHT(Crate_BOMs[[#This Row],[PO Sublot-GL]],12),RIGHT(Crate_BOMs[[#This Row],[PO Sublot-GL]],5))," ","")</f>
        <v>GLA02</v>
      </c>
      <c r="AC218" s="6" t="str">
        <f>SUBSTITUTE(LEFT(Crate_BOMs[[#This Row],[PO Sublot-GL]],LEN(Crate_BOMs[[#This Row],[PO Sublot-GL]])-LEN(Crate_BOMs[[#This Row],[Glass Type]]))," ","")</f>
        <v>2.05&amp;2.09</v>
      </c>
      <c r="AD218" s="6" t="str">
        <f>LEFT(Crate_BOMs[[#This Row],[no]],FIND(" ",Crate_BOMs[[#This Row],[no]],5)-1)</f>
        <v>PO 40536</v>
      </c>
      <c r="AE218" s="6" cm="1">
        <f t="array" ref="AE218">COUNTA(_xlfn.UNIQUE(_xlfn._xlws.FILTER(Crate_BOMs[PO],Crate_BOMs[crate no.]=Crate_BOMs[[#This Row],[crate no.]])))</f>
        <v>1</v>
      </c>
      <c r="AF218" s="10" t="str">
        <f>IF(Crate_BOMs[[#This Row],['# POs in Crate]]=1,"",IF(VLOOKUP(Crate_BOMs[[#This Row],[crate no.]],Crates_[[crate no.]:[New Sublot]],3,FALSE)="","",VLOOKUP(Crate_BOMs[[#This Row],[crate no.]],Crates_[[crate no.]:[New Sublot]],3,FALSE)))</f>
        <v/>
      </c>
      <c r="AG218" s="6" t="str">
        <f>IF(Crate_BOMs[[#This Row],['# POs in Crate]]=1,Crate_BOMs[[#This Row],[PO Sublot]],IF(Crate_BOMs[[#This Row],[UPDATED Sublot]]="","",Crate_BOMs[[#This Row],[UPDATED Sublot]]))</f>
        <v>2.05&amp;2.09</v>
      </c>
    </row>
    <row r="219" spans="1:33" x14ac:dyDescent="0.25">
      <c r="A219">
        <v>5</v>
      </c>
      <c r="B219">
        <v>300522060</v>
      </c>
      <c r="C219">
        <v>2394728</v>
      </c>
      <c r="D219">
        <v>9</v>
      </c>
      <c r="E219" t="s">
        <v>60</v>
      </c>
      <c r="F219" t="s">
        <v>61</v>
      </c>
      <c r="G219">
        <v>2645</v>
      </c>
      <c r="H219">
        <v>2496</v>
      </c>
      <c r="I219">
        <v>104</v>
      </c>
      <c r="J219">
        <v>98</v>
      </c>
      <c r="K219">
        <v>363</v>
      </c>
      <c r="L219">
        <v>1</v>
      </c>
      <c r="M219" t="s">
        <v>13</v>
      </c>
      <c r="N219" t="s">
        <v>14</v>
      </c>
      <c r="O219" s="2">
        <v>800.27801105999993</v>
      </c>
      <c r="P219" s="15">
        <v>45748</v>
      </c>
      <c r="Q219" s="15">
        <v>45770</v>
      </c>
      <c r="R219" s="15">
        <v>45777</v>
      </c>
      <c r="S219" t="s">
        <v>21</v>
      </c>
      <c r="T219">
        <v>5</v>
      </c>
      <c r="U219" s="2">
        <v>473.99386329999999</v>
      </c>
      <c r="V219" s="2">
        <v>6613.8678599999994</v>
      </c>
      <c r="W219" s="2">
        <v>9.5800528000000007</v>
      </c>
      <c r="X219" s="2">
        <v>1.1942257599999999</v>
      </c>
      <c r="Y219" s="2">
        <v>8.7926511999999999</v>
      </c>
      <c r="Z219" s="6">
        <f>Crate_BOMs[[#This Row],[glass weight (lb)]]+Crate_BOMs[[#This Row],[Crate Weight (lb)]]/COUNTIF(Crate_BOMs[crate no.],Crate_BOMs[[#This Row],[crate no.]])</f>
        <v>895.07678371999987</v>
      </c>
      <c r="AA219" s="6" t="str">
        <f>IFERROR(MID(Crate_BOMs[[#This Row],[no]],FIND("ECN",Crate_BOMs[[#This Row],[no]]),200),MID(Crate_BOMs[[#This Row],[no]],39,200))</f>
        <v>2.05 &amp; 2.09 GLA02</v>
      </c>
      <c r="AB219" s="6" t="str">
        <f>SUBSTITUTE(IF(RIGHT(Crate_BOMs[[#This Row],[PO Sublot-GL]],6)="curved",RIGHT(Crate_BOMs[[#This Row],[PO Sublot-GL]],12),RIGHT(Crate_BOMs[[#This Row],[PO Sublot-GL]],5))," ","")</f>
        <v>GLA02</v>
      </c>
      <c r="AC219" s="6" t="str">
        <f>SUBSTITUTE(LEFT(Crate_BOMs[[#This Row],[PO Sublot-GL]],LEN(Crate_BOMs[[#This Row],[PO Sublot-GL]])-LEN(Crate_BOMs[[#This Row],[Glass Type]]))," ","")</f>
        <v>2.05&amp;2.09</v>
      </c>
      <c r="AD219" s="6" t="str">
        <f>LEFT(Crate_BOMs[[#This Row],[no]],FIND(" ",Crate_BOMs[[#This Row],[no]],5)-1)</f>
        <v>PO 40536</v>
      </c>
      <c r="AE219" s="6" cm="1">
        <f t="array" ref="AE219">COUNTA(_xlfn.UNIQUE(_xlfn._xlws.FILTER(Crate_BOMs[PO],Crate_BOMs[crate no.]=Crate_BOMs[[#This Row],[crate no.]])))</f>
        <v>1</v>
      </c>
      <c r="AF219" s="10" t="str">
        <f>IF(Crate_BOMs[[#This Row],['# POs in Crate]]=1,"",IF(VLOOKUP(Crate_BOMs[[#This Row],[crate no.]],Crates_[[crate no.]:[New Sublot]],3,FALSE)="","",VLOOKUP(Crate_BOMs[[#This Row],[crate no.]],Crates_[[crate no.]:[New Sublot]],3,FALSE)))</f>
        <v/>
      </c>
      <c r="AG219" s="6" t="str">
        <f>IF(Crate_BOMs[[#This Row],['# POs in Crate]]=1,Crate_BOMs[[#This Row],[PO Sublot]],IF(Crate_BOMs[[#This Row],[UPDATED Sublot]]="","",Crate_BOMs[[#This Row],[UPDATED Sublot]]))</f>
        <v>2.05&amp;2.09</v>
      </c>
    </row>
    <row r="220" spans="1:33" x14ac:dyDescent="0.25">
      <c r="A220">
        <v>5</v>
      </c>
      <c r="B220">
        <v>300522629</v>
      </c>
      <c r="C220">
        <v>2394734</v>
      </c>
      <c r="D220">
        <v>1</v>
      </c>
      <c r="E220" t="s">
        <v>64</v>
      </c>
      <c r="F220" t="s">
        <v>65</v>
      </c>
      <c r="G220">
        <v>2181</v>
      </c>
      <c r="H220">
        <v>2496</v>
      </c>
      <c r="I220">
        <v>86</v>
      </c>
      <c r="J220">
        <v>98</v>
      </c>
      <c r="K220">
        <v>299</v>
      </c>
      <c r="L220">
        <v>1</v>
      </c>
      <c r="M220" t="s">
        <v>51</v>
      </c>
      <c r="N220" t="s">
        <v>52</v>
      </c>
      <c r="O220" s="2">
        <v>659.18216337999991</v>
      </c>
      <c r="P220" s="15">
        <v>45748</v>
      </c>
      <c r="Q220" s="15">
        <v>45770</v>
      </c>
      <c r="R220" s="15">
        <v>45777</v>
      </c>
      <c r="S220" t="s">
        <v>21</v>
      </c>
      <c r="T220">
        <v>7</v>
      </c>
      <c r="U220" s="2">
        <v>471.78924067999998</v>
      </c>
      <c r="V220" s="2">
        <v>6613.8678599999994</v>
      </c>
      <c r="W220" s="2">
        <v>9.0551183999999996</v>
      </c>
      <c r="X220" s="2">
        <v>1.5091863999999999</v>
      </c>
      <c r="Y220" s="2">
        <v>7.7427824000000003</v>
      </c>
      <c r="Z220" s="6">
        <f>Crate_BOMs[[#This Row],[glass weight (lb)]]+Crate_BOMs[[#This Row],[Crate Weight (lb)]]/COUNTIF(Crate_BOMs[crate no.],Crate_BOMs[[#This Row],[crate no.]])</f>
        <v>726.58062633428563</v>
      </c>
      <c r="AA220" s="6" t="str">
        <f>IFERROR(MID(Crate_BOMs[[#This Row],[no]],FIND("ECN",Crate_BOMs[[#This Row],[no]]),200),MID(Crate_BOMs[[#This Row],[no]],39,200))</f>
        <v>2.05 &amp; 2.09 GLZ02</v>
      </c>
      <c r="AB220" s="6" t="str">
        <f>SUBSTITUTE(IF(RIGHT(Crate_BOMs[[#This Row],[PO Sublot-GL]],6)="curved",RIGHT(Crate_BOMs[[#This Row],[PO Sublot-GL]],12),RIGHT(Crate_BOMs[[#This Row],[PO Sublot-GL]],5))," ","")</f>
        <v>GLZ02</v>
      </c>
      <c r="AC220" s="6" t="str">
        <f>SUBSTITUTE(LEFT(Crate_BOMs[[#This Row],[PO Sublot-GL]],LEN(Crate_BOMs[[#This Row],[PO Sublot-GL]])-LEN(Crate_BOMs[[#This Row],[Glass Type]]))," ","")</f>
        <v>2.05&amp;2.09</v>
      </c>
      <c r="AD220" s="6" t="str">
        <f>LEFT(Crate_BOMs[[#This Row],[no]],FIND(" ",Crate_BOMs[[#This Row],[no]],5)-1)</f>
        <v>PO 40536</v>
      </c>
      <c r="AE220" s="6" cm="1">
        <f t="array" ref="AE220">COUNTA(_xlfn.UNIQUE(_xlfn._xlws.FILTER(Crate_BOMs[PO],Crate_BOMs[crate no.]=Crate_BOMs[[#This Row],[crate no.]])))</f>
        <v>2</v>
      </c>
      <c r="AF220" s="10" t="str">
        <f>IF(Crate_BOMs[[#This Row],['# POs in Crate]]=1,"",IF(VLOOKUP(Crate_BOMs[[#This Row],[crate no.]],Crates_[[crate no.]:[New Sublot]],3,FALSE)="","",VLOOKUP(Crate_BOMs[[#This Row],[crate no.]],Crates_[[crate no.]:[New Sublot]],3,FALSE)))</f>
        <v>2.03</v>
      </c>
      <c r="AG220" s="6" t="str">
        <f>IF(Crate_BOMs[[#This Row],['# POs in Crate]]=1,Crate_BOMs[[#This Row],[PO Sublot]],IF(Crate_BOMs[[#This Row],[UPDATED Sublot]]="","",Crate_BOMs[[#This Row],[UPDATED Sublot]]))</f>
        <v>2.03</v>
      </c>
    </row>
    <row r="221" spans="1:33" x14ac:dyDescent="0.25">
      <c r="A221">
        <v>5</v>
      </c>
      <c r="B221">
        <v>300522629</v>
      </c>
      <c r="C221">
        <v>2394179</v>
      </c>
      <c r="D221">
        <v>1</v>
      </c>
      <c r="E221" t="s">
        <v>64</v>
      </c>
      <c r="F221" t="s">
        <v>72</v>
      </c>
      <c r="G221">
        <v>2181</v>
      </c>
      <c r="H221">
        <v>2496</v>
      </c>
      <c r="I221">
        <v>86</v>
      </c>
      <c r="J221">
        <v>98</v>
      </c>
      <c r="K221">
        <v>299</v>
      </c>
      <c r="L221">
        <v>1</v>
      </c>
      <c r="M221" t="s">
        <v>51</v>
      </c>
      <c r="N221" t="s">
        <v>52</v>
      </c>
      <c r="O221" s="2">
        <v>659.18216337999991</v>
      </c>
      <c r="P221" s="15">
        <v>45748</v>
      </c>
      <c r="Q221" s="15">
        <v>45770</v>
      </c>
      <c r="R221" s="15">
        <v>45777</v>
      </c>
      <c r="S221" t="s">
        <v>21</v>
      </c>
      <c r="T221">
        <v>7</v>
      </c>
      <c r="U221" s="2">
        <v>471.78924067999998</v>
      </c>
      <c r="V221" s="2">
        <v>6613.8678599999994</v>
      </c>
      <c r="W221" s="2">
        <v>9.0551183999999996</v>
      </c>
      <c r="X221" s="2">
        <v>1.5091863999999999</v>
      </c>
      <c r="Y221" s="2">
        <v>7.7427824000000003</v>
      </c>
      <c r="Z221" s="6">
        <f>Crate_BOMs[[#This Row],[glass weight (lb)]]+Crate_BOMs[[#This Row],[Crate Weight (lb)]]/COUNTIF(Crate_BOMs[crate no.],Crate_BOMs[[#This Row],[crate no.]])</f>
        <v>726.58062633428563</v>
      </c>
      <c r="AA221" s="6" t="str">
        <f>IFERROR(MID(Crate_BOMs[[#This Row],[no]],FIND("ECN",Crate_BOMs[[#This Row],[no]]),200),MID(Crate_BOMs[[#This Row],[no]],39,200))</f>
        <v>2.02 GLZ02</v>
      </c>
      <c r="AB221" s="6" t="str">
        <f>SUBSTITUTE(IF(RIGHT(Crate_BOMs[[#This Row],[PO Sublot-GL]],6)="curved",RIGHT(Crate_BOMs[[#This Row],[PO Sublot-GL]],12),RIGHT(Crate_BOMs[[#This Row],[PO Sublot-GL]],5))," ","")</f>
        <v>GLZ02</v>
      </c>
      <c r="AC221" s="6" t="str">
        <f>SUBSTITUTE(LEFT(Crate_BOMs[[#This Row],[PO Sublot-GL]],LEN(Crate_BOMs[[#This Row],[PO Sublot-GL]])-LEN(Crate_BOMs[[#This Row],[Glass Type]]))," ","")</f>
        <v>2.02</v>
      </c>
      <c r="AD221" s="6" t="str">
        <f>LEFT(Crate_BOMs[[#This Row],[no]],FIND(" ",Crate_BOMs[[#This Row],[no]],5)-1)</f>
        <v>PO 40538</v>
      </c>
      <c r="AE221" s="6" cm="1">
        <f t="array" ref="AE221">COUNTA(_xlfn.UNIQUE(_xlfn._xlws.FILTER(Crate_BOMs[PO],Crate_BOMs[crate no.]=Crate_BOMs[[#This Row],[crate no.]])))</f>
        <v>2</v>
      </c>
      <c r="AF221" s="10" t="str">
        <f>IF(Crate_BOMs[[#This Row],['# POs in Crate]]=1,"",IF(VLOOKUP(Crate_BOMs[[#This Row],[crate no.]],Crates_[[crate no.]:[New Sublot]],3,FALSE)="","",VLOOKUP(Crate_BOMs[[#This Row],[crate no.]],Crates_[[crate no.]:[New Sublot]],3,FALSE)))</f>
        <v>2.03</v>
      </c>
      <c r="AG221" s="6" t="str">
        <f>IF(Crate_BOMs[[#This Row],['# POs in Crate]]=1,Crate_BOMs[[#This Row],[PO Sublot]],IF(Crate_BOMs[[#This Row],[UPDATED Sublot]]="","",Crate_BOMs[[#This Row],[UPDATED Sublot]]))</f>
        <v>2.03</v>
      </c>
    </row>
    <row r="222" spans="1:33" x14ac:dyDescent="0.25">
      <c r="A222">
        <v>5</v>
      </c>
      <c r="B222">
        <v>300522629</v>
      </c>
      <c r="C222">
        <v>2394179</v>
      </c>
      <c r="D222">
        <v>1</v>
      </c>
      <c r="E222" t="s">
        <v>64</v>
      </c>
      <c r="F222" t="s">
        <v>72</v>
      </c>
      <c r="G222">
        <v>2181</v>
      </c>
      <c r="H222">
        <v>2496</v>
      </c>
      <c r="I222">
        <v>86</v>
      </c>
      <c r="J222">
        <v>98</v>
      </c>
      <c r="K222">
        <v>299</v>
      </c>
      <c r="L222">
        <v>1</v>
      </c>
      <c r="M222" t="s">
        <v>51</v>
      </c>
      <c r="N222" t="s">
        <v>52</v>
      </c>
      <c r="O222" s="2">
        <v>659.18216337999991</v>
      </c>
      <c r="P222" s="15">
        <v>45748</v>
      </c>
      <c r="Q222" s="15">
        <v>45770</v>
      </c>
      <c r="R222" s="15">
        <v>45777</v>
      </c>
      <c r="S222" t="s">
        <v>21</v>
      </c>
      <c r="T222">
        <v>7</v>
      </c>
      <c r="U222" s="2">
        <v>471.78924067999998</v>
      </c>
      <c r="V222" s="2">
        <v>6613.8678599999994</v>
      </c>
      <c r="W222" s="2">
        <v>9.0551183999999996</v>
      </c>
      <c r="X222" s="2">
        <v>1.5091863999999999</v>
      </c>
      <c r="Y222" s="2">
        <v>7.7427824000000003</v>
      </c>
      <c r="Z222" s="6">
        <f>Crate_BOMs[[#This Row],[glass weight (lb)]]+Crate_BOMs[[#This Row],[Crate Weight (lb)]]/COUNTIF(Crate_BOMs[crate no.],Crate_BOMs[[#This Row],[crate no.]])</f>
        <v>726.58062633428563</v>
      </c>
      <c r="AA222" s="6" t="str">
        <f>IFERROR(MID(Crate_BOMs[[#This Row],[no]],FIND("ECN",Crate_BOMs[[#This Row],[no]]),200),MID(Crate_BOMs[[#This Row],[no]],39,200))</f>
        <v>2.02 GLZ02</v>
      </c>
      <c r="AB222" s="6" t="str">
        <f>SUBSTITUTE(IF(RIGHT(Crate_BOMs[[#This Row],[PO Sublot-GL]],6)="curved",RIGHT(Crate_BOMs[[#This Row],[PO Sublot-GL]],12),RIGHT(Crate_BOMs[[#This Row],[PO Sublot-GL]],5))," ","")</f>
        <v>GLZ02</v>
      </c>
      <c r="AC222" s="6" t="str">
        <f>SUBSTITUTE(LEFT(Crate_BOMs[[#This Row],[PO Sublot-GL]],LEN(Crate_BOMs[[#This Row],[PO Sublot-GL]])-LEN(Crate_BOMs[[#This Row],[Glass Type]]))," ","")</f>
        <v>2.02</v>
      </c>
      <c r="AD222" s="6" t="str">
        <f>LEFT(Crate_BOMs[[#This Row],[no]],FIND(" ",Crate_BOMs[[#This Row],[no]],5)-1)</f>
        <v>PO 40538</v>
      </c>
      <c r="AE222" s="6" cm="1">
        <f t="array" ref="AE222">COUNTA(_xlfn.UNIQUE(_xlfn._xlws.FILTER(Crate_BOMs[PO],Crate_BOMs[crate no.]=Crate_BOMs[[#This Row],[crate no.]])))</f>
        <v>2</v>
      </c>
      <c r="AF222" s="10" t="str">
        <f>IF(Crate_BOMs[[#This Row],['# POs in Crate]]=1,"",IF(VLOOKUP(Crate_BOMs[[#This Row],[crate no.]],Crates_[[crate no.]:[New Sublot]],3,FALSE)="","",VLOOKUP(Crate_BOMs[[#This Row],[crate no.]],Crates_[[crate no.]:[New Sublot]],3,FALSE)))</f>
        <v>2.03</v>
      </c>
      <c r="AG222" s="6" t="str">
        <f>IF(Crate_BOMs[[#This Row],['# POs in Crate]]=1,Crate_BOMs[[#This Row],[PO Sublot]],IF(Crate_BOMs[[#This Row],[UPDATED Sublot]]="","",Crate_BOMs[[#This Row],[UPDATED Sublot]]))</f>
        <v>2.03</v>
      </c>
    </row>
    <row r="223" spans="1:33" x14ac:dyDescent="0.25">
      <c r="A223">
        <v>5</v>
      </c>
      <c r="B223">
        <v>300522629</v>
      </c>
      <c r="C223">
        <v>2394179</v>
      </c>
      <c r="D223">
        <v>1</v>
      </c>
      <c r="E223" t="s">
        <v>64</v>
      </c>
      <c r="F223" t="s">
        <v>72</v>
      </c>
      <c r="G223">
        <v>2181</v>
      </c>
      <c r="H223">
        <v>2496</v>
      </c>
      <c r="I223">
        <v>86</v>
      </c>
      <c r="J223">
        <v>98</v>
      </c>
      <c r="K223">
        <v>299</v>
      </c>
      <c r="L223">
        <v>1</v>
      </c>
      <c r="M223" t="s">
        <v>51</v>
      </c>
      <c r="N223" t="s">
        <v>52</v>
      </c>
      <c r="O223" s="2">
        <v>659.18216337999991</v>
      </c>
      <c r="P223" s="15">
        <v>45748</v>
      </c>
      <c r="Q223" s="15">
        <v>45770</v>
      </c>
      <c r="R223" s="15">
        <v>45777</v>
      </c>
      <c r="S223" t="s">
        <v>21</v>
      </c>
      <c r="T223">
        <v>7</v>
      </c>
      <c r="U223" s="2">
        <v>471.78924067999998</v>
      </c>
      <c r="V223" s="2">
        <v>6613.8678599999994</v>
      </c>
      <c r="W223" s="2">
        <v>9.0551183999999996</v>
      </c>
      <c r="X223" s="2">
        <v>1.5091863999999999</v>
      </c>
      <c r="Y223" s="2">
        <v>7.7427824000000003</v>
      </c>
      <c r="Z223" s="6">
        <f>Crate_BOMs[[#This Row],[glass weight (lb)]]+Crate_BOMs[[#This Row],[Crate Weight (lb)]]/COUNTIF(Crate_BOMs[crate no.],Crate_BOMs[[#This Row],[crate no.]])</f>
        <v>726.58062633428563</v>
      </c>
      <c r="AA223" s="6" t="str">
        <f>IFERROR(MID(Crate_BOMs[[#This Row],[no]],FIND("ECN",Crate_BOMs[[#This Row],[no]]),200),MID(Crate_BOMs[[#This Row],[no]],39,200))</f>
        <v>2.02 GLZ02</v>
      </c>
      <c r="AB223" s="6" t="str">
        <f>SUBSTITUTE(IF(RIGHT(Crate_BOMs[[#This Row],[PO Sublot-GL]],6)="curved",RIGHT(Crate_BOMs[[#This Row],[PO Sublot-GL]],12),RIGHT(Crate_BOMs[[#This Row],[PO Sublot-GL]],5))," ","")</f>
        <v>GLZ02</v>
      </c>
      <c r="AC223" s="6" t="str">
        <f>SUBSTITUTE(LEFT(Crate_BOMs[[#This Row],[PO Sublot-GL]],LEN(Crate_BOMs[[#This Row],[PO Sublot-GL]])-LEN(Crate_BOMs[[#This Row],[Glass Type]]))," ","")</f>
        <v>2.02</v>
      </c>
      <c r="AD223" s="6" t="str">
        <f>LEFT(Crate_BOMs[[#This Row],[no]],FIND(" ",Crate_BOMs[[#This Row],[no]],5)-1)</f>
        <v>PO 40538</v>
      </c>
      <c r="AE223" s="6" cm="1">
        <f t="array" ref="AE223">COUNTA(_xlfn.UNIQUE(_xlfn._xlws.FILTER(Crate_BOMs[PO],Crate_BOMs[crate no.]=Crate_BOMs[[#This Row],[crate no.]])))</f>
        <v>2</v>
      </c>
      <c r="AF223" s="10" t="str">
        <f>IF(Crate_BOMs[[#This Row],['# POs in Crate]]=1,"",IF(VLOOKUP(Crate_BOMs[[#This Row],[crate no.]],Crates_[[crate no.]:[New Sublot]],3,FALSE)="","",VLOOKUP(Crate_BOMs[[#This Row],[crate no.]],Crates_[[crate no.]:[New Sublot]],3,FALSE)))</f>
        <v>2.03</v>
      </c>
      <c r="AG223" s="6" t="str">
        <f>IF(Crate_BOMs[[#This Row],['# POs in Crate]]=1,Crate_BOMs[[#This Row],[PO Sublot]],IF(Crate_BOMs[[#This Row],[UPDATED Sublot]]="","",Crate_BOMs[[#This Row],[UPDATED Sublot]]))</f>
        <v>2.03</v>
      </c>
    </row>
    <row r="224" spans="1:33" x14ac:dyDescent="0.25">
      <c r="A224">
        <v>5</v>
      </c>
      <c r="B224">
        <v>300522629</v>
      </c>
      <c r="C224">
        <v>2394179</v>
      </c>
      <c r="D224">
        <v>1</v>
      </c>
      <c r="E224" t="s">
        <v>64</v>
      </c>
      <c r="F224" t="s">
        <v>72</v>
      </c>
      <c r="G224">
        <v>2181</v>
      </c>
      <c r="H224">
        <v>2496</v>
      </c>
      <c r="I224">
        <v>86</v>
      </c>
      <c r="J224">
        <v>98</v>
      </c>
      <c r="K224">
        <v>299</v>
      </c>
      <c r="L224">
        <v>1</v>
      </c>
      <c r="M224" t="s">
        <v>51</v>
      </c>
      <c r="N224" t="s">
        <v>52</v>
      </c>
      <c r="O224" s="2">
        <v>659.18216337999991</v>
      </c>
      <c r="P224" s="15">
        <v>45748</v>
      </c>
      <c r="Q224" s="15">
        <v>45770</v>
      </c>
      <c r="R224" s="15">
        <v>45777</v>
      </c>
      <c r="S224" t="s">
        <v>21</v>
      </c>
      <c r="T224">
        <v>7</v>
      </c>
      <c r="U224" s="2">
        <v>471.78924067999998</v>
      </c>
      <c r="V224" s="2">
        <v>6613.8678599999994</v>
      </c>
      <c r="W224" s="2">
        <v>9.0551183999999996</v>
      </c>
      <c r="X224" s="2">
        <v>1.5091863999999999</v>
      </c>
      <c r="Y224" s="2">
        <v>7.7427824000000003</v>
      </c>
      <c r="Z224" s="6">
        <f>Crate_BOMs[[#This Row],[glass weight (lb)]]+Crate_BOMs[[#This Row],[Crate Weight (lb)]]/COUNTIF(Crate_BOMs[crate no.],Crate_BOMs[[#This Row],[crate no.]])</f>
        <v>726.58062633428563</v>
      </c>
      <c r="AA224" s="6" t="str">
        <f>IFERROR(MID(Crate_BOMs[[#This Row],[no]],FIND("ECN",Crate_BOMs[[#This Row],[no]]),200),MID(Crate_BOMs[[#This Row],[no]],39,200))</f>
        <v>2.02 GLZ02</v>
      </c>
      <c r="AB224" s="6" t="str">
        <f>SUBSTITUTE(IF(RIGHT(Crate_BOMs[[#This Row],[PO Sublot-GL]],6)="curved",RIGHT(Crate_BOMs[[#This Row],[PO Sublot-GL]],12),RIGHT(Crate_BOMs[[#This Row],[PO Sublot-GL]],5))," ","")</f>
        <v>GLZ02</v>
      </c>
      <c r="AC224" s="6" t="str">
        <f>SUBSTITUTE(LEFT(Crate_BOMs[[#This Row],[PO Sublot-GL]],LEN(Crate_BOMs[[#This Row],[PO Sublot-GL]])-LEN(Crate_BOMs[[#This Row],[Glass Type]]))," ","")</f>
        <v>2.02</v>
      </c>
      <c r="AD224" s="6" t="str">
        <f>LEFT(Crate_BOMs[[#This Row],[no]],FIND(" ",Crate_BOMs[[#This Row],[no]],5)-1)</f>
        <v>PO 40538</v>
      </c>
      <c r="AE224" s="6" cm="1">
        <f t="array" ref="AE224">COUNTA(_xlfn.UNIQUE(_xlfn._xlws.FILTER(Crate_BOMs[PO],Crate_BOMs[crate no.]=Crate_BOMs[[#This Row],[crate no.]])))</f>
        <v>2</v>
      </c>
      <c r="AF224" s="10" t="str">
        <f>IF(Crate_BOMs[[#This Row],['# POs in Crate]]=1,"",IF(VLOOKUP(Crate_BOMs[[#This Row],[crate no.]],Crates_[[crate no.]:[New Sublot]],3,FALSE)="","",VLOOKUP(Crate_BOMs[[#This Row],[crate no.]],Crates_[[crate no.]:[New Sublot]],3,FALSE)))</f>
        <v>2.03</v>
      </c>
      <c r="AG224" s="6" t="str">
        <f>IF(Crate_BOMs[[#This Row],['# POs in Crate]]=1,Crate_BOMs[[#This Row],[PO Sublot]],IF(Crate_BOMs[[#This Row],[UPDATED Sublot]]="","",Crate_BOMs[[#This Row],[UPDATED Sublot]]))</f>
        <v>2.03</v>
      </c>
    </row>
    <row r="225" spans="1:33" x14ac:dyDescent="0.25">
      <c r="A225">
        <v>5</v>
      </c>
      <c r="B225">
        <v>300522629</v>
      </c>
      <c r="C225">
        <v>2394179</v>
      </c>
      <c r="D225">
        <v>1</v>
      </c>
      <c r="E225" t="s">
        <v>64</v>
      </c>
      <c r="F225" t="s">
        <v>72</v>
      </c>
      <c r="G225">
        <v>2181</v>
      </c>
      <c r="H225">
        <v>2496</v>
      </c>
      <c r="I225">
        <v>86</v>
      </c>
      <c r="J225">
        <v>98</v>
      </c>
      <c r="K225">
        <v>299</v>
      </c>
      <c r="L225">
        <v>1</v>
      </c>
      <c r="M225" t="s">
        <v>51</v>
      </c>
      <c r="N225" t="s">
        <v>52</v>
      </c>
      <c r="O225" s="2">
        <v>659.18216337999991</v>
      </c>
      <c r="P225" s="15">
        <v>45748</v>
      </c>
      <c r="Q225" s="15">
        <v>45770</v>
      </c>
      <c r="R225" s="15">
        <v>45777</v>
      </c>
      <c r="S225" t="s">
        <v>21</v>
      </c>
      <c r="T225">
        <v>7</v>
      </c>
      <c r="U225" s="2">
        <v>471.78924067999998</v>
      </c>
      <c r="V225" s="2">
        <v>6613.8678599999994</v>
      </c>
      <c r="W225" s="2">
        <v>9.0551183999999996</v>
      </c>
      <c r="X225" s="2">
        <v>1.5091863999999999</v>
      </c>
      <c r="Y225" s="2">
        <v>7.7427824000000003</v>
      </c>
      <c r="Z225" s="6">
        <f>Crate_BOMs[[#This Row],[glass weight (lb)]]+Crate_BOMs[[#This Row],[Crate Weight (lb)]]/COUNTIF(Crate_BOMs[crate no.],Crate_BOMs[[#This Row],[crate no.]])</f>
        <v>726.58062633428563</v>
      </c>
      <c r="AA225" s="6" t="str">
        <f>IFERROR(MID(Crate_BOMs[[#This Row],[no]],FIND("ECN",Crate_BOMs[[#This Row],[no]]),200),MID(Crate_BOMs[[#This Row],[no]],39,200))</f>
        <v>2.02 GLZ02</v>
      </c>
      <c r="AB225" s="6" t="str">
        <f>SUBSTITUTE(IF(RIGHT(Crate_BOMs[[#This Row],[PO Sublot-GL]],6)="curved",RIGHT(Crate_BOMs[[#This Row],[PO Sublot-GL]],12),RIGHT(Crate_BOMs[[#This Row],[PO Sublot-GL]],5))," ","")</f>
        <v>GLZ02</v>
      </c>
      <c r="AC225" s="6" t="str">
        <f>SUBSTITUTE(LEFT(Crate_BOMs[[#This Row],[PO Sublot-GL]],LEN(Crate_BOMs[[#This Row],[PO Sublot-GL]])-LEN(Crate_BOMs[[#This Row],[Glass Type]]))," ","")</f>
        <v>2.02</v>
      </c>
      <c r="AD225" s="6" t="str">
        <f>LEFT(Crate_BOMs[[#This Row],[no]],FIND(" ",Crate_BOMs[[#This Row],[no]],5)-1)</f>
        <v>PO 40538</v>
      </c>
      <c r="AE225" s="6" cm="1">
        <f t="array" ref="AE225">COUNTA(_xlfn.UNIQUE(_xlfn._xlws.FILTER(Crate_BOMs[PO],Crate_BOMs[crate no.]=Crate_BOMs[[#This Row],[crate no.]])))</f>
        <v>2</v>
      </c>
      <c r="AF225" s="10" t="str">
        <f>IF(Crate_BOMs[[#This Row],['# POs in Crate]]=1,"",IF(VLOOKUP(Crate_BOMs[[#This Row],[crate no.]],Crates_[[crate no.]:[New Sublot]],3,FALSE)="","",VLOOKUP(Crate_BOMs[[#This Row],[crate no.]],Crates_[[crate no.]:[New Sublot]],3,FALSE)))</f>
        <v>2.03</v>
      </c>
      <c r="AG225" s="6" t="str">
        <f>IF(Crate_BOMs[[#This Row],['# POs in Crate]]=1,Crate_BOMs[[#This Row],[PO Sublot]],IF(Crate_BOMs[[#This Row],[UPDATED Sublot]]="","",Crate_BOMs[[#This Row],[UPDATED Sublot]]))</f>
        <v>2.03</v>
      </c>
    </row>
    <row r="226" spans="1:33" x14ac:dyDescent="0.25">
      <c r="A226">
        <v>5</v>
      </c>
      <c r="B226">
        <v>300522629</v>
      </c>
      <c r="C226">
        <v>2394179</v>
      </c>
      <c r="D226">
        <v>1</v>
      </c>
      <c r="E226" t="s">
        <v>64</v>
      </c>
      <c r="F226" t="s">
        <v>72</v>
      </c>
      <c r="G226">
        <v>2181</v>
      </c>
      <c r="H226">
        <v>2496</v>
      </c>
      <c r="I226">
        <v>86</v>
      </c>
      <c r="J226">
        <v>98</v>
      </c>
      <c r="K226">
        <v>299</v>
      </c>
      <c r="L226">
        <v>1</v>
      </c>
      <c r="M226" t="s">
        <v>51</v>
      </c>
      <c r="N226" t="s">
        <v>52</v>
      </c>
      <c r="O226" s="2">
        <v>659.18216337999991</v>
      </c>
      <c r="P226" s="15">
        <v>45748</v>
      </c>
      <c r="Q226" s="15">
        <v>45770</v>
      </c>
      <c r="R226" s="15">
        <v>45777</v>
      </c>
      <c r="S226" t="s">
        <v>21</v>
      </c>
      <c r="T226">
        <v>7</v>
      </c>
      <c r="U226" s="2">
        <v>471.78924067999998</v>
      </c>
      <c r="V226" s="2">
        <v>6613.8678599999994</v>
      </c>
      <c r="W226" s="2">
        <v>9.0551183999999996</v>
      </c>
      <c r="X226" s="2">
        <v>1.5091863999999999</v>
      </c>
      <c r="Y226" s="2">
        <v>7.7427824000000003</v>
      </c>
      <c r="Z226" s="6">
        <f>Crate_BOMs[[#This Row],[glass weight (lb)]]+Crate_BOMs[[#This Row],[Crate Weight (lb)]]/COUNTIF(Crate_BOMs[crate no.],Crate_BOMs[[#This Row],[crate no.]])</f>
        <v>726.58062633428563</v>
      </c>
      <c r="AA226" s="6" t="str">
        <f>IFERROR(MID(Crate_BOMs[[#This Row],[no]],FIND("ECN",Crate_BOMs[[#This Row],[no]]),200),MID(Crate_BOMs[[#This Row],[no]],39,200))</f>
        <v>2.02 GLZ02</v>
      </c>
      <c r="AB226" s="6" t="str">
        <f>SUBSTITUTE(IF(RIGHT(Crate_BOMs[[#This Row],[PO Sublot-GL]],6)="curved",RIGHT(Crate_BOMs[[#This Row],[PO Sublot-GL]],12),RIGHT(Crate_BOMs[[#This Row],[PO Sublot-GL]],5))," ","")</f>
        <v>GLZ02</v>
      </c>
      <c r="AC226" s="6" t="str">
        <f>SUBSTITUTE(LEFT(Crate_BOMs[[#This Row],[PO Sublot-GL]],LEN(Crate_BOMs[[#This Row],[PO Sublot-GL]])-LEN(Crate_BOMs[[#This Row],[Glass Type]]))," ","")</f>
        <v>2.02</v>
      </c>
      <c r="AD226" s="6" t="str">
        <f>LEFT(Crate_BOMs[[#This Row],[no]],FIND(" ",Crate_BOMs[[#This Row],[no]],5)-1)</f>
        <v>PO 40538</v>
      </c>
      <c r="AE226" s="6" cm="1">
        <f t="array" ref="AE226">COUNTA(_xlfn.UNIQUE(_xlfn._xlws.FILTER(Crate_BOMs[PO],Crate_BOMs[crate no.]=Crate_BOMs[[#This Row],[crate no.]])))</f>
        <v>2</v>
      </c>
      <c r="AF226" s="10" t="str">
        <f>IF(Crate_BOMs[[#This Row],['# POs in Crate]]=1,"",IF(VLOOKUP(Crate_BOMs[[#This Row],[crate no.]],Crates_[[crate no.]:[New Sublot]],3,FALSE)="","",VLOOKUP(Crate_BOMs[[#This Row],[crate no.]],Crates_[[crate no.]:[New Sublot]],3,FALSE)))</f>
        <v>2.03</v>
      </c>
      <c r="AG226" s="6" t="str">
        <f>IF(Crate_BOMs[[#This Row],['# POs in Crate]]=1,Crate_BOMs[[#This Row],[PO Sublot]],IF(Crate_BOMs[[#This Row],[UPDATED Sublot]]="","",Crate_BOMs[[#This Row],[UPDATED Sublot]]))</f>
        <v>2.03</v>
      </c>
    </row>
    <row r="227" spans="1:33" x14ac:dyDescent="0.25">
      <c r="A227">
        <v>5</v>
      </c>
      <c r="B227">
        <v>300521625</v>
      </c>
      <c r="C227">
        <v>2394174</v>
      </c>
      <c r="D227">
        <v>1</v>
      </c>
      <c r="E227" t="s">
        <v>78</v>
      </c>
      <c r="F227" t="s">
        <v>119</v>
      </c>
      <c r="G227">
        <v>3743</v>
      </c>
      <c r="H227">
        <v>2496</v>
      </c>
      <c r="I227">
        <v>147</v>
      </c>
      <c r="J227">
        <v>98</v>
      </c>
      <c r="K227">
        <v>514</v>
      </c>
      <c r="L227">
        <v>1</v>
      </c>
      <c r="M227" t="s">
        <v>80</v>
      </c>
      <c r="N227" t="s">
        <v>81</v>
      </c>
      <c r="O227" s="2">
        <v>1133.1760266799999</v>
      </c>
      <c r="P227" s="15">
        <v>45748</v>
      </c>
      <c r="Q227" s="15">
        <v>45770</v>
      </c>
      <c r="R227" s="15">
        <v>45777</v>
      </c>
      <c r="S227" t="s">
        <v>21</v>
      </c>
      <c r="T227">
        <v>4</v>
      </c>
      <c r="U227" s="2">
        <v>582.02037167999993</v>
      </c>
      <c r="V227" s="2">
        <v>6613.8678599999994</v>
      </c>
      <c r="W227" s="2">
        <v>12.992126400000002</v>
      </c>
      <c r="X227" s="2">
        <v>1.09580056</v>
      </c>
      <c r="Y227" s="2">
        <v>8.7926511999999999</v>
      </c>
      <c r="Z227" s="6">
        <f>Crate_BOMs[[#This Row],[glass weight (lb)]]+Crate_BOMs[[#This Row],[Crate Weight (lb)]]/COUNTIF(Crate_BOMs[crate no.],Crate_BOMs[[#This Row],[crate no.]])</f>
        <v>1249.5801010159998</v>
      </c>
      <c r="AA227" s="6" t="str">
        <f>IFERROR(MID(Crate_BOMs[[#This Row],[no]],FIND("ECN",Crate_BOMs[[#This Row],[no]]),200),MID(Crate_BOMs[[#This Row],[no]],39,200))</f>
        <v>2.01 GLZ01</v>
      </c>
      <c r="AB227" s="6" t="str">
        <f>SUBSTITUTE(IF(RIGHT(Crate_BOMs[[#This Row],[PO Sublot-GL]],6)="curved",RIGHT(Crate_BOMs[[#This Row],[PO Sublot-GL]],12),RIGHT(Crate_BOMs[[#This Row],[PO Sublot-GL]],5))," ","")</f>
        <v>GLZ01</v>
      </c>
      <c r="AC227" s="6" t="str">
        <f>SUBSTITUTE(LEFT(Crate_BOMs[[#This Row],[PO Sublot-GL]],LEN(Crate_BOMs[[#This Row],[PO Sublot-GL]])-LEN(Crate_BOMs[[#This Row],[Glass Type]]))," ","")</f>
        <v>2.01</v>
      </c>
      <c r="AD227" s="6" t="str">
        <f>LEFT(Crate_BOMs[[#This Row],[no]],FIND(" ",Crate_BOMs[[#This Row],[no]],5)-1)</f>
        <v>PO 40535</v>
      </c>
      <c r="AE227" s="6" cm="1">
        <f t="array" ref="AE227">COUNTA(_xlfn.UNIQUE(_xlfn._xlws.FILTER(Crate_BOMs[PO],Crate_BOMs[crate no.]=Crate_BOMs[[#This Row],[crate no.]])))</f>
        <v>2</v>
      </c>
      <c r="AF227" s="10" t="str">
        <f>IF(Crate_BOMs[[#This Row],['# POs in Crate]]=1,"",IF(VLOOKUP(Crate_BOMs[[#This Row],[crate no.]],Crates_[[crate no.]:[New Sublot]],3,FALSE)="","",VLOOKUP(Crate_BOMs[[#This Row],[crate no.]],Crates_[[crate no.]:[New Sublot]],3,FALSE)))</f>
        <v>2.05&amp;2.09</v>
      </c>
      <c r="AG227" s="6" t="str">
        <f>IF(Crate_BOMs[[#This Row],['# POs in Crate]]=1,Crate_BOMs[[#This Row],[PO Sublot]],IF(Crate_BOMs[[#This Row],[UPDATED Sublot]]="","",Crate_BOMs[[#This Row],[UPDATED Sublot]]))</f>
        <v>2.05&amp;2.09</v>
      </c>
    </row>
    <row r="228" spans="1:33" x14ac:dyDescent="0.25">
      <c r="A228">
        <v>5</v>
      </c>
      <c r="B228">
        <v>300521625</v>
      </c>
      <c r="C228">
        <v>2394733</v>
      </c>
      <c r="D228">
        <v>2</v>
      </c>
      <c r="E228" t="s">
        <v>122</v>
      </c>
      <c r="F228" t="s">
        <v>58</v>
      </c>
      <c r="G228">
        <v>3680</v>
      </c>
      <c r="H228">
        <v>2242</v>
      </c>
      <c r="I228">
        <v>145</v>
      </c>
      <c r="J228">
        <v>88</v>
      </c>
      <c r="K228">
        <v>454</v>
      </c>
      <c r="L228">
        <v>1</v>
      </c>
      <c r="M228" t="s">
        <v>80</v>
      </c>
      <c r="N228" t="s">
        <v>81</v>
      </c>
      <c r="O228" s="2">
        <v>1000.89866948</v>
      </c>
      <c r="P228" s="15">
        <v>45748</v>
      </c>
      <c r="Q228" s="15">
        <v>45770</v>
      </c>
      <c r="R228" s="15">
        <v>45777</v>
      </c>
      <c r="S228" t="s">
        <v>21</v>
      </c>
      <c r="T228">
        <v>4</v>
      </c>
      <c r="U228" s="2">
        <v>582.02037167999993</v>
      </c>
      <c r="V228" s="2">
        <v>6613.8678599999994</v>
      </c>
      <c r="W228" s="2">
        <v>12.992126400000002</v>
      </c>
      <c r="X228" s="2">
        <v>1.09580056</v>
      </c>
      <c r="Y228" s="2">
        <v>8.7926511999999999</v>
      </c>
      <c r="Z228" s="6">
        <f>Crate_BOMs[[#This Row],[glass weight (lb)]]+Crate_BOMs[[#This Row],[Crate Weight (lb)]]/COUNTIF(Crate_BOMs[crate no.],Crate_BOMs[[#This Row],[crate no.]])</f>
        <v>1117.302743816</v>
      </c>
      <c r="AA228" s="6" t="str">
        <f>IFERROR(MID(Crate_BOMs[[#This Row],[no]],FIND("ECN",Crate_BOMs[[#This Row],[no]]),200),MID(Crate_BOMs[[#This Row],[no]],39,200))</f>
        <v>2.05 &amp; 2.09 GLZ01</v>
      </c>
      <c r="AB228" s="6" t="str">
        <f>SUBSTITUTE(IF(RIGHT(Crate_BOMs[[#This Row],[PO Sublot-GL]],6)="curved",RIGHT(Crate_BOMs[[#This Row],[PO Sublot-GL]],12),RIGHT(Crate_BOMs[[#This Row],[PO Sublot-GL]],5))," ","")</f>
        <v>GLZ01</v>
      </c>
      <c r="AC228" s="6" t="str">
        <f>SUBSTITUTE(LEFT(Crate_BOMs[[#This Row],[PO Sublot-GL]],LEN(Crate_BOMs[[#This Row],[PO Sublot-GL]])-LEN(Crate_BOMs[[#This Row],[Glass Type]]))," ","")</f>
        <v>2.05&amp;2.09</v>
      </c>
      <c r="AD228" s="6" t="str">
        <f>LEFT(Crate_BOMs[[#This Row],[no]],FIND(" ",Crate_BOMs[[#This Row],[no]],5)-1)</f>
        <v>PO 40536</v>
      </c>
      <c r="AE228" s="6" cm="1">
        <f t="array" ref="AE228">COUNTA(_xlfn.UNIQUE(_xlfn._xlws.FILTER(Crate_BOMs[PO],Crate_BOMs[crate no.]=Crate_BOMs[[#This Row],[crate no.]])))</f>
        <v>2</v>
      </c>
      <c r="AF228" s="10" t="str">
        <f>IF(Crate_BOMs[[#This Row],['# POs in Crate]]=1,"",IF(VLOOKUP(Crate_BOMs[[#This Row],[crate no.]],Crates_[[crate no.]:[New Sublot]],3,FALSE)="","",VLOOKUP(Crate_BOMs[[#This Row],[crate no.]],Crates_[[crate no.]:[New Sublot]],3,FALSE)))</f>
        <v>2.05&amp;2.09</v>
      </c>
      <c r="AG228" s="6" t="str">
        <f>IF(Crate_BOMs[[#This Row],['# POs in Crate]]=1,Crate_BOMs[[#This Row],[PO Sublot]],IF(Crate_BOMs[[#This Row],[UPDATED Sublot]]="","",Crate_BOMs[[#This Row],[UPDATED Sublot]]))</f>
        <v>2.05&amp;2.09</v>
      </c>
    </row>
    <row r="229" spans="1:33" x14ac:dyDescent="0.25">
      <c r="A229">
        <v>5</v>
      </c>
      <c r="B229">
        <v>300521625</v>
      </c>
      <c r="C229">
        <v>2394733</v>
      </c>
      <c r="D229">
        <v>2</v>
      </c>
      <c r="E229" t="s">
        <v>122</v>
      </c>
      <c r="F229" t="s">
        <v>58</v>
      </c>
      <c r="G229">
        <v>3680</v>
      </c>
      <c r="H229">
        <v>2242</v>
      </c>
      <c r="I229">
        <v>145</v>
      </c>
      <c r="J229">
        <v>88</v>
      </c>
      <c r="K229">
        <v>454</v>
      </c>
      <c r="L229">
        <v>1</v>
      </c>
      <c r="M229" t="s">
        <v>80</v>
      </c>
      <c r="N229" t="s">
        <v>81</v>
      </c>
      <c r="O229" s="2">
        <v>1000.89866948</v>
      </c>
      <c r="P229" s="15">
        <v>45748</v>
      </c>
      <c r="Q229" s="15">
        <v>45770</v>
      </c>
      <c r="R229" s="15">
        <v>45777</v>
      </c>
      <c r="S229" t="s">
        <v>21</v>
      </c>
      <c r="T229">
        <v>4</v>
      </c>
      <c r="U229" s="2">
        <v>582.02037167999993</v>
      </c>
      <c r="V229" s="2">
        <v>6613.8678599999994</v>
      </c>
      <c r="W229" s="2">
        <v>12.992126400000002</v>
      </c>
      <c r="X229" s="2">
        <v>1.09580056</v>
      </c>
      <c r="Y229" s="2">
        <v>8.7926511999999999</v>
      </c>
      <c r="Z229" s="6">
        <f>Crate_BOMs[[#This Row],[glass weight (lb)]]+Crate_BOMs[[#This Row],[Crate Weight (lb)]]/COUNTIF(Crate_BOMs[crate no.],Crate_BOMs[[#This Row],[crate no.]])</f>
        <v>1117.302743816</v>
      </c>
      <c r="AA229" s="6" t="str">
        <f>IFERROR(MID(Crate_BOMs[[#This Row],[no]],FIND("ECN",Crate_BOMs[[#This Row],[no]]),200),MID(Crate_BOMs[[#This Row],[no]],39,200))</f>
        <v>2.05 &amp; 2.09 GLZ01</v>
      </c>
      <c r="AB229" s="6" t="str">
        <f>SUBSTITUTE(IF(RIGHT(Crate_BOMs[[#This Row],[PO Sublot-GL]],6)="curved",RIGHT(Crate_BOMs[[#This Row],[PO Sublot-GL]],12),RIGHT(Crate_BOMs[[#This Row],[PO Sublot-GL]],5))," ","")</f>
        <v>GLZ01</v>
      </c>
      <c r="AC229" s="6" t="str">
        <f>SUBSTITUTE(LEFT(Crate_BOMs[[#This Row],[PO Sublot-GL]],LEN(Crate_BOMs[[#This Row],[PO Sublot-GL]])-LEN(Crate_BOMs[[#This Row],[Glass Type]]))," ","")</f>
        <v>2.05&amp;2.09</v>
      </c>
      <c r="AD229" s="6" t="str">
        <f>LEFT(Crate_BOMs[[#This Row],[no]],FIND(" ",Crate_BOMs[[#This Row],[no]],5)-1)</f>
        <v>PO 40536</v>
      </c>
      <c r="AE229" s="6" cm="1">
        <f t="array" ref="AE229">COUNTA(_xlfn.UNIQUE(_xlfn._xlws.FILTER(Crate_BOMs[PO],Crate_BOMs[crate no.]=Crate_BOMs[[#This Row],[crate no.]])))</f>
        <v>2</v>
      </c>
      <c r="AF229" s="10" t="str">
        <f>IF(Crate_BOMs[[#This Row],['# POs in Crate]]=1,"",IF(VLOOKUP(Crate_BOMs[[#This Row],[crate no.]],Crates_[[crate no.]:[New Sublot]],3,FALSE)="","",VLOOKUP(Crate_BOMs[[#This Row],[crate no.]],Crates_[[crate no.]:[New Sublot]],3,FALSE)))</f>
        <v>2.05&amp;2.09</v>
      </c>
      <c r="AG229" s="6" t="str">
        <f>IF(Crate_BOMs[[#This Row],['# POs in Crate]]=1,Crate_BOMs[[#This Row],[PO Sublot]],IF(Crate_BOMs[[#This Row],[UPDATED Sublot]]="","",Crate_BOMs[[#This Row],[UPDATED Sublot]]))</f>
        <v>2.05&amp;2.09</v>
      </c>
    </row>
    <row r="230" spans="1:33" x14ac:dyDescent="0.25">
      <c r="A230">
        <v>5</v>
      </c>
      <c r="B230">
        <v>300521625</v>
      </c>
      <c r="C230">
        <v>2394728</v>
      </c>
      <c r="D230">
        <v>6</v>
      </c>
      <c r="E230" t="s">
        <v>123</v>
      </c>
      <c r="F230" t="s">
        <v>61</v>
      </c>
      <c r="G230">
        <v>2181</v>
      </c>
      <c r="H230">
        <v>2242</v>
      </c>
      <c r="I230">
        <v>86</v>
      </c>
      <c r="J230">
        <v>88</v>
      </c>
      <c r="K230">
        <v>269</v>
      </c>
      <c r="L230">
        <v>1</v>
      </c>
      <c r="M230" t="s">
        <v>80</v>
      </c>
      <c r="N230" t="s">
        <v>81</v>
      </c>
      <c r="O230" s="2">
        <v>593.04348477999997</v>
      </c>
      <c r="P230" s="15">
        <v>45748</v>
      </c>
      <c r="Q230" s="15">
        <v>45770</v>
      </c>
      <c r="R230" s="15">
        <v>45777</v>
      </c>
      <c r="S230" t="s">
        <v>21</v>
      </c>
      <c r="T230">
        <v>4</v>
      </c>
      <c r="U230" s="2">
        <v>582.02037167999993</v>
      </c>
      <c r="V230" s="2">
        <v>6613.8678599999994</v>
      </c>
      <c r="W230" s="2">
        <v>12.992126400000002</v>
      </c>
      <c r="X230" s="2">
        <v>1.09580056</v>
      </c>
      <c r="Y230" s="2">
        <v>8.7926511999999999</v>
      </c>
      <c r="Z230" s="6">
        <f>Crate_BOMs[[#This Row],[glass weight (lb)]]+Crate_BOMs[[#This Row],[Crate Weight (lb)]]/COUNTIF(Crate_BOMs[crate no.],Crate_BOMs[[#This Row],[crate no.]])</f>
        <v>709.44755911599998</v>
      </c>
      <c r="AA230" s="6" t="str">
        <f>IFERROR(MID(Crate_BOMs[[#This Row],[no]],FIND("ECN",Crate_BOMs[[#This Row],[no]]),200),MID(Crate_BOMs[[#This Row],[no]],39,200))</f>
        <v>2.05 &amp; 2.09 GLA02</v>
      </c>
      <c r="AB230" s="6" t="str">
        <f>SUBSTITUTE(IF(RIGHT(Crate_BOMs[[#This Row],[PO Sublot-GL]],6)="curved",RIGHT(Crate_BOMs[[#This Row],[PO Sublot-GL]],12),RIGHT(Crate_BOMs[[#This Row],[PO Sublot-GL]],5))," ","")</f>
        <v>GLA02</v>
      </c>
      <c r="AC230" s="6" t="str">
        <f>SUBSTITUTE(LEFT(Crate_BOMs[[#This Row],[PO Sublot-GL]],LEN(Crate_BOMs[[#This Row],[PO Sublot-GL]])-LEN(Crate_BOMs[[#This Row],[Glass Type]]))," ","")</f>
        <v>2.05&amp;2.09</v>
      </c>
      <c r="AD230" s="6" t="str">
        <f>LEFT(Crate_BOMs[[#This Row],[no]],FIND(" ",Crate_BOMs[[#This Row],[no]],5)-1)</f>
        <v>PO 40536</v>
      </c>
      <c r="AE230" s="6" cm="1">
        <f t="array" ref="AE230">COUNTA(_xlfn.UNIQUE(_xlfn._xlws.FILTER(Crate_BOMs[PO],Crate_BOMs[crate no.]=Crate_BOMs[[#This Row],[crate no.]])))</f>
        <v>2</v>
      </c>
      <c r="AF230" s="10" t="str">
        <f>IF(Crate_BOMs[[#This Row],['# POs in Crate]]=1,"",IF(VLOOKUP(Crate_BOMs[[#This Row],[crate no.]],Crates_[[crate no.]:[New Sublot]],3,FALSE)="","",VLOOKUP(Crate_BOMs[[#This Row],[crate no.]],Crates_[[crate no.]:[New Sublot]],3,FALSE)))</f>
        <v>2.05&amp;2.09</v>
      </c>
      <c r="AG230" s="6" t="str">
        <f>IF(Crate_BOMs[[#This Row],['# POs in Crate]]=1,Crate_BOMs[[#This Row],[PO Sublot]],IF(Crate_BOMs[[#This Row],[UPDATED Sublot]]="","",Crate_BOMs[[#This Row],[UPDATED Sublot]]))</f>
        <v>2.05&amp;2.09</v>
      </c>
    </row>
    <row r="231" spans="1:33" x14ac:dyDescent="0.25">
      <c r="A231">
        <v>5</v>
      </c>
      <c r="B231">
        <v>300521625</v>
      </c>
      <c r="C231">
        <v>2394728</v>
      </c>
      <c r="D231">
        <v>10</v>
      </c>
      <c r="E231" t="s">
        <v>124</v>
      </c>
      <c r="F231" t="s">
        <v>61</v>
      </c>
      <c r="G231">
        <v>2188</v>
      </c>
      <c r="H231">
        <v>2242</v>
      </c>
      <c r="I231">
        <v>86</v>
      </c>
      <c r="J231">
        <v>88</v>
      </c>
      <c r="K231">
        <v>270</v>
      </c>
      <c r="L231">
        <v>1</v>
      </c>
      <c r="M231" t="s">
        <v>80</v>
      </c>
      <c r="N231" t="s">
        <v>81</v>
      </c>
      <c r="O231" s="2">
        <v>595.24810739999998</v>
      </c>
      <c r="P231" s="15">
        <v>45748</v>
      </c>
      <c r="Q231" s="15">
        <v>45770</v>
      </c>
      <c r="R231" s="15">
        <v>45777</v>
      </c>
      <c r="S231" t="s">
        <v>21</v>
      </c>
      <c r="T231">
        <v>4</v>
      </c>
      <c r="U231" s="2">
        <v>582.02037167999993</v>
      </c>
      <c r="V231" s="2">
        <v>6613.8678599999994</v>
      </c>
      <c r="W231" s="2">
        <v>12.992126400000002</v>
      </c>
      <c r="X231" s="2">
        <v>1.09580056</v>
      </c>
      <c r="Y231" s="2">
        <v>8.7926511999999999</v>
      </c>
      <c r="Z231" s="6">
        <f>Crate_BOMs[[#This Row],[glass weight (lb)]]+Crate_BOMs[[#This Row],[Crate Weight (lb)]]/COUNTIF(Crate_BOMs[crate no.],Crate_BOMs[[#This Row],[crate no.]])</f>
        <v>711.65218173599999</v>
      </c>
      <c r="AA231" s="6" t="str">
        <f>IFERROR(MID(Crate_BOMs[[#This Row],[no]],FIND("ECN",Crate_BOMs[[#This Row],[no]]),200),MID(Crate_BOMs[[#This Row],[no]],39,200))</f>
        <v>2.05 &amp; 2.09 GLA02</v>
      </c>
      <c r="AB231" s="6" t="str">
        <f>SUBSTITUTE(IF(RIGHT(Crate_BOMs[[#This Row],[PO Sublot-GL]],6)="curved",RIGHT(Crate_BOMs[[#This Row],[PO Sublot-GL]],12),RIGHT(Crate_BOMs[[#This Row],[PO Sublot-GL]],5))," ","")</f>
        <v>GLA02</v>
      </c>
      <c r="AC231" s="6" t="str">
        <f>SUBSTITUTE(LEFT(Crate_BOMs[[#This Row],[PO Sublot-GL]],LEN(Crate_BOMs[[#This Row],[PO Sublot-GL]])-LEN(Crate_BOMs[[#This Row],[Glass Type]]))," ","")</f>
        <v>2.05&amp;2.09</v>
      </c>
      <c r="AD231" s="6" t="str">
        <f>LEFT(Crate_BOMs[[#This Row],[no]],FIND(" ",Crate_BOMs[[#This Row],[no]],5)-1)</f>
        <v>PO 40536</v>
      </c>
      <c r="AE231" s="6" cm="1">
        <f t="array" ref="AE231">COUNTA(_xlfn.UNIQUE(_xlfn._xlws.FILTER(Crate_BOMs[PO],Crate_BOMs[crate no.]=Crate_BOMs[[#This Row],[crate no.]])))</f>
        <v>2</v>
      </c>
      <c r="AF231" s="10" t="str">
        <f>IF(Crate_BOMs[[#This Row],['# POs in Crate]]=1,"",IF(VLOOKUP(Crate_BOMs[[#This Row],[crate no.]],Crates_[[crate no.]:[New Sublot]],3,FALSE)="","",VLOOKUP(Crate_BOMs[[#This Row],[crate no.]],Crates_[[crate no.]:[New Sublot]],3,FALSE)))</f>
        <v>2.05&amp;2.09</v>
      </c>
      <c r="AG231" s="6" t="str">
        <f>IF(Crate_BOMs[[#This Row],['# POs in Crate]]=1,Crate_BOMs[[#This Row],[PO Sublot]],IF(Crate_BOMs[[#This Row],[UPDATED Sublot]]="","",Crate_BOMs[[#This Row],[UPDATED Sublot]]))</f>
        <v>2.05&amp;2.09</v>
      </c>
    </row>
    <row r="232" spans="1:33" x14ac:dyDescent="0.25">
      <c r="A232">
        <v>5</v>
      </c>
      <c r="B232">
        <v>300520164</v>
      </c>
      <c r="C232">
        <v>2394178</v>
      </c>
      <c r="D232">
        <v>1</v>
      </c>
      <c r="E232" t="s">
        <v>57</v>
      </c>
      <c r="F232" t="s">
        <v>70</v>
      </c>
      <c r="G232">
        <v>2892</v>
      </c>
      <c r="H232">
        <v>2496</v>
      </c>
      <c r="I232">
        <v>114</v>
      </c>
      <c r="J232">
        <v>98</v>
      </c>
      <c r="K232">
        <v>397</v>
      </c>
      <c r="L232">
        <v>1</v>
      </c>
      <c r="M232" t="s">
        <v>55</v>
      </c>
      <c r="N232" t="s">
        <v>56</v>
      </c>
      <c r="O232" s="2">
        <v>875.2351801399999</v>
      </c>
      <c r="P232" s="15">
        <v>45748</v>
      </c>
      <c r="Q232" s="15">
        <v>45770</v>
      </c>
      <c r="R232" s="15">
        <v>45777</v>
      </c>
      <c r="S232" t="s">
        <v>21</v>
      </c>
      <c r="T232">
        <v>5</v>
      </c>
      <c r="U232" s="2">
        <v>500.44933473999998</v>
      </c>
      <c r="V232" s="2">
        <v>6613.8678599999994</v>
      </c>
      <c r="W232" s="2">
        <v>10.367454400000002</v>
      </c>
      <c r="X232" s="2">
        <v>1.2139108000000001</v>
      </c>
      <c r="Y232" s="2">
        <v>8.7926511999999999</v>
      </c>
      <c r="Z232" s="6">
        <f>Crate_BOMs[[#This Row],[glass weight (lb)]]+Crate_BOMs[[#This Row],[Crate Weight (lb)]]/COUNTIF(Crate_BOMs[crate no.],Crate_BOMs[[#This Row],[crate no.]])</f>
        <v>975.32504708799991</v>
      </c>
      <c r="AA232" s="6" t="str">
        <f>IFERROR(MID(Crate_BOMs[[#This Row],[no]],FIND("ECN",Crate_BOMs[[#This Row],[no]]),200),MID(Crate_BOMs[[#This Row],[no]],39,200))</f>
        <v>2.02 GLZ01</v>
      </c>
      <c r="AB232" s="6" t="str">
        <f>SUBSTITUTE(IF(RIGHT(Crate_BOMs[[#This Row],[PO Sublot-GL]],6)="curved",RIGHT(Crate_BOMs[[#This Row],[PO Sublot-GL]],12),RIGHT(Crate_BOMs[[#This Row],[PO Sublot-GL]],5))," ","")</f>
        <v>GLZ01</v>
      </c>
      <c r="AC232" s="6" t="str">
        <f>SUBSTITUTE(LEFT(Crate_BOMs[[#This Row],[PO Sublot-GL]],LEN(Crate_BOMs[[#This Row],[PO Sublot-GL]])-LEN(Crate_BOMs[[#This Row],[Glass Type]]))," ","")</f>
        <v>2.02</v>
      </c>
      <c r="AD232" s="6" t="str">
        <f>LEFT(Crate_BOMs[[#This Row],[no]],FIND(" ",Crate_BOMs[[#This Row],[no]],5)-1)</f>
        <v>PO 40538</v>
      </c>
      <c r="AE232" s="6" cm="1">
        <f t="array" ref="AE232">COUNTA(_xlfn.UNIQUE(_xlfn._xlws.FILTER(Crate_BOMs[PO],Crate_BOMs[crate no.]=Crate_BOMs[[#This Row],[crate no.]])))</f>
        <v>2</v>
      </c>
      <c r="AF232" s="10" t="str">
        <f>IF(Crate_BOMs[[#This Row],['# POs in Crate]]=1,"",IF(VLOOKUP(Crate_BOMs[[#This Row],[crate no.]],Crates_[[crate no.]:[New Sublot]],3,FALSE)="","",VLOOKUP(Crate_BOMs[[#This Row],[crate no.]],Crates_[[crate no.]:[New Sublot]],3,FALSE)))</f>
        <v>2.03</v>
      </c>
      <c r="AG232" s="6" t="str">
        <f>IF(Crate_BOMs[[#This Row],['# POs in Crate]]=1,Crate_BOMs[[#This Row],[PO Sublot]],IF(Crate_BOMs[[#This Row],[UPDATED Sublot]]="","",Crate_BOMs[[#This Row],[UPDATED Sublot]]))</f>
        <v>2.03</v>
      </c>
    </row>
    <row r="233" spans="1:33" x14ac:dyDescent="0.25">
      <c r="A233">
        <v>5</v>
      </c>
      <c r="B233">
        <v>300520164</v>
      </c>
      <c r="C233">
        <v>2394733</v>
      </c>
      <c r="D233">
        <v>1</v>
      </c>
      <c r="E233" t="s">
        <v>57</v>
      </c>
      <c r="F233" t="s">
        <v>58</v>
      </c>
      <c r="G233">
        <v>2892</v>
      </c>
      <c r="H233">
        <v>2496</v>
      </c>
      <c r="I233">
        <v>114</v>
      </c>
      <c r="J233">
        <v>98</v>
      </c>
      <c r="K233">
        <v>397</v>
      </c>
      <c r="L233">
        <v>1</v>
      </c>
      <c r="M233" t="s">
        <v>55</v>
      </c>
      <c r="N233" t="s">
        <v>56</v>
      </c>
      <c r="O233" s="2">
        <v>875.2351801399999</v>
      </c>
      <c r="P233" s="15">
        <v>45748</v>
      </c>
      <c r="Q233" s="15">
        <v>45770</v>
      </c>
      <c r="R233" s="15">
        <v>45777</v>
      </c>
      <c r="S233" t="s">
        <v>21</v>
      </c>
      <c r="T233">
        <v>5</v>
      </c>
      <c r="U233" s="2">
        <v>500.44933473999998</v>
      </c>
      <c r="V233" s="2">
        <v>6613.8678599999994</v>
      </c>
      <c r="W233" s="2">
        <v>10.367454400000002</v>
      </c>
      <c r="X233" s="2">
        <v>1.2139108000000001</v>
      </c>
      <c r="Y233" s="2">
        <v>8.7926511999999999</v>
      </c>
      <c r="Z233" s="6">
        <f>Crate_BOMs[[#This Row],[glass weight (lb)]]+Crate_BOMs[[#This Row],[Crate Weight (lb)]]/COUNTIF(Crate_BOMs[crate no.],Crate_BOMs[[#This Row],[crate no.]])</f>
        <v>975.32504708799991</v>
      </c>
      <c r="AA233" s="6" t="str">
        <f>IFERROR(MID(Crate_BOMs[[#This Row],[no]],FIND("ECN",Crate_BOMs[[#This Row],[no]]),200),MID(Crate_BOMs[[#This Row],[no]],39,200))</f>
        <v>2.05 &amp; 2.09 GLZ01</v>
      </c>
      <c r="AB233" s="6" t="str">
        <f>SUBSTITUTE(IF(RIGHT(Crate_BOMs[[#This Row],[PO Sublot-GL]],6)="curved",RIGHT(Crate_BOMs[[#This Row],[PO Sublot-GL]],12),RIGHT(Crate_BOMs[[#This Row],[PO Sublot-GL]],5))," ","")</f>
        <v>GLZ01</v>
      </c>
      <c r="AC233" s="6" t="str">
        <f>SUBSTITUTE(LEFT(Crate_BOMs[[#This Row],[PO Sublot-GL]],LEN(Crate_BOMs[[#This Row],[PO Sublot-GL]])-LEN(Crate_BOMs[[#This Row],[Glass Type]]))," ","")</f>
        <v>2.05&amp;2.09</v>
      </c>
      <c r="AD233" s="6" t="str">
        <f>LEFT(Crate_BOMs[[#This Row],[no]],FIND(" ",Crate_BOMs[[#This Row],[no]],5)-1)</f>
        <v>PO 40536</v>
      </c>
      <c r="AE233" s="6" cm="1">
        <f t="array" ref="AE233">COUNTA(_xlfn.UNIQUE(_xlfn._xlws.FILTER(Crate_BOMs[PO],Crate_BOMs[crate no.]=Crate_BOMs[[#This Row],[crate no.]])))</f>
        <v>2</v>
      </c>
      <c r="AF233" s="10" t="str">
        <f>IF(Crate_BOMs[[#This Row],['# POs in Crate]]=1,"",IF(VLOOKUP(Crate_BOMs[[#This Row],[crate no.]],Crates_[[crate no.]:[New Sublot]],3,FALSE)="","",VLOOKUP(Crate_BOMs[[#This Row],[crate no.]],Crates_[[crate no.]:[New Sublot]],3,FALSE)))</f>
        <v>2.03</v>
      </c>
      <c r="AG233" s="6" t="str">
        <f>IF(Crate_BOMs[[#This Row],['# POs in Crate]]=1,Crate_BOMs[[#This Row],[PO Sublot]],IF(Crate_BOMs[[#This Row],[UPDATED Sublot]]="","",Crate_BOMs[[#This Row],[UPDATED Sublot]]))</f>
        <v>2.03</v>
      </c>
    </row>
    <row r="234" spans="1:33" x14ac:dyDescent="0.25">
      <c r="A234">
        <v>5</v>
      </c>
      <c r="B234">
        <v>300520164</v>
      </c>
      <c r="C234">
        <v>2394178</v>
      </c>
      <c r="D234">
        <v>1</v>
      </c>
      <c r="E234" t="s">
        <v>57</v>
      </c>
      <c r="F234" t="s">
        <v>70</v>
      </c>
      <c r="G234">
        <v>2892</v>
      </c>
      <c r="H234">
        <v>2496</v>
      </c>
      <c r="I234">
        <v>114</v>
      </c>
      <c r="J234">
        <v>98</v>
      </c>
      <c r="K234">
        <v>397</v>
      </c>
      <c r="L234">
        <v>1</v>
      </c>
      <c r="M234" t="s">
        <v>55</v>
      </c>
      <c r="N234" t="s">
        <v>56</v>
      </c>
      <c r="O234" s="2">
        <v>875.2351801399999</v>
      </c>
      <c r="P234" s="15">
        <v>45748</v>
      </c>
      <c r="Q234" s="15">
        <v>45770</v>
      </c>
      <c r="R234" s="15">
        <v>45777</v>
      </c>
      <c r="S234" t="s">
        <v>21</v>
      </c>
      <c r="T234">
        <v>5</v>
      </c>
      <c r="U234" s="2">
        <v>500.44933473999998</v>
      </c>
      <c r="V234" s="2">
        <v>6613.8678599999994</v>
      </c>
      <c r="W234" s="2">
        <v>10.367454400000002</v>
      </c>
      <c r="X234" s="2">
        <v>1.2139108000000001</v>
      </c>
      <c r="Y234" s="2">
        <v>8.7926511999999999</v>
      </c>
      <c r="Z234" s="6">
        <f>Crate_BOMs[[#This Row],[glass weight (lb)]]+Crate_BOMs[[#This Row],[Crate Weight (lb)]]/COUNTIF(Crate_BOMs[crate no.],Crate_BOMs[[#This Row],[crate no.]])</f>
        <v>975.32504708799991</v>
      </c>
      <c r="AA234" s="6" t="str">
        <f>IFERROR(MID(Crate_BOMs[[#This Row],[no]],FIND("ECN",Crate_BOMs[[#This Row],[no]]),200),MID(Crate_BOMs[[#This Row],[no]],39,200))</f>
        <v>2.02 GLZ01</v>
      </c>
      <c r="AB234" s="6" t="str">
        <f>SUBSTITUTE(IF(RIGHT(Crate_BOMs[[#This Row],[PO Sublot-GL]],6)="curved",RIGHT(Crate_BOMs[[#This Row],[PO Sublot-GL]],12),RIGHT(Crate_BOMs[[#This Row],[PO Sublot-GL]],5))," ","")</f>
        <v>GLZ01</v>
      </c>
      <c r="AC234" s="6" t="str">
        <f>SUBSTITUTE(LEFT(Crate_BOMs[[#This Row],[PO Sublot-GL]],LEN(Crate_BOMs[[#This Row],[PO Sublot-GL]])-LEN(Crate_BOMs[[#This Row],[Glass Type]]))," ","")</f>
        <v>2.02</v>
      </c>
      <c r="AD234" s="6" t="str">
        <f>LEFT(Crate_BOMs[[#This Row],[no]],FIND(" ",Crate_BOMs[[#This Row],[no]],5)-1)</f>
        <v>PO 40538</v>
      </c>
      <c r="AE234" s="6" cm="1">
        <f t="array" ref="AE234">COUNTA(_xlfn.UNIQUE(_xlfn._xlws.FILTER(Crate_BOMs[PO],Crate_BOMs[crate no.]=Crate_BOMs[[#This Row],[crate no.]])))</f>
        <v>2</v>
      </c>
      <c r="AF234" s="10" t="str">
        <f>IF(Crate_BOMs[[#This Row],['# POs in Crate]]=1,"",IF(VLOOKUP(Crate_BOMs[[#This Row],[crate no.]],Crates_[[crate no.]:[New Sublot]],3,FALSE)="","",VLOOKUP(Crate_BOMs[[#This Row],[crate no.]],Crates_[[crate no.]:[New Sublot]],3,FALSE)))</f>
        <v>2.03</v>
      </c>
      <c r="AG234" s="6" t="str">
        <f>IF(Crate_BOMs[[#This Row],['# POs in Crate]]=1,Crate_BOMs[[#This Row],[PO Sublot]],IF(Crate_BOMs[[#This Row],[UPDATED Sublot]]="","",Crate_BOMs[[#This Row],[UPDATED Sublot]]))</f>
        <v>2.03</v>
      </c>
    </row>
    <row r="235" spans="1:33" x14ac:dyDescent="0.25">
      <c r="A235">
        <v>5</v>
      </c>
      <c r="B235">
        <v>300520164</v>
      </c>
      <c r="C235">
        <v>2394178</v>
      </c>
      <c r="D235">
        <v>1</v>
      </c>
      <c r="E235" t="s">
        <v>57</v>
      </c>
      <c r="F235" t="s">
        <v>70</v>
      </c>
      <c r="G235">
        <v>2892</v>
      </c>
      <c r="H235">
        <v>2496</v>
      </c>
      <c r="I235">
        <v>114</v>
      </c>
      <c r="J235">
        <v>98</v>
      </c>
      <c r="K235">
        <v>397</v>
      </c>
      <c r="L235">
        <v>1</v>
      </c>
      <c r="M235" t="s">
        <v>55</v>
      </c>
      <c r="N235" t="s">
        <v>56</v>
      </c>
      <c r="O235" s="2">
        <v>875.2351801399999</v>
      </c>
      <c r="P235" s="15">
        <v>45748</v>
      </c>
      <c r="Q235" s="15">
        <v>45770</v>
      </c>
      <c r="R235" s="15">
        <v>45777</v>
      </c>
      <c r="S235" t="s">
        <v>21</v>
      </c>
      <c r="T235">
        <v>5</v>
      </c>
      <c r="U235" s="2">
        <v>500.44933473999998</v>
      </c>
      <c r="V235" s="2">
        <v>6613.8678599999994</v>
      </c>
      <c r="W235" s="2">
        <v>10.367454400000002</v>
      </c>
      <c r="X235" s="2">
        <v>1.2139108000000001</v>
      </c>
      <c r="Y235" s="2">
        <v>8.7926511999999999</v>
      </c>
      <c r="Z235" s="6">
        <f>Crate_BOMs[[#This Row],[glass weight (lb)]]+Crate_BOMs[[#This Row],[Crate Weight (lb)]]/COUNTIF(Crate_BOMs[crate no.],Crate_BOMs[[#This Row],[crate no.]])</f>
        <v>975.32504708799991</v>
      </c>
      <c r="AA235" s="6" t="str">
        <f>IFERROR(MID(Crate_BOMs[[#This Row],[no]],FIND("ECN",Crate_BOMs[[#This Row],[no]]),200),MID(Crate_BOMs[[#This Row],[no]],39,200))</f>
        <v>2.02 GLZ01</v>
      </c>
      <c r="AB235" s="6" t="str">
        <f>SUBSTITUTE(IF(RIGHT(Crate_BOMs[[#This Row],[PO Sublot-GL]],6)="curved",RIGHT(Crate_BOMs[[#This Row],[PO Sublot-GL]],12),RIGHT(Crate_BOMs[[#This Row],[PO Sublot-GL]],5))," ","")</f>
        <v>GLZ01</v>
      </c>
      <c r="AC235" s="6" t="str">
        <f>SUBSTITUTE(LEFT(Crate_BOMs[[#This Row],[PO Sublot-GL]],LEN(Crate_BOMs[[#This Row],[PO Sublot-GL]])-LEN(Crate_BOMs[[#This Row],[Glass Type]]))," ","")</f>
        <v>2.02</v>
      </c>
      <c r="AD235" s="6" t="str">
        <f>LEFT(Crate_BOMs[[#This Row],[no]],FIND(" ",Crate_BOMs[[#This Row],[no]],5)-1)</f>
        <v>PO 40538</v>
      </c>
      <c r="AE235" s="6" cm="1">
        <f t="array" ref="AE235">COUNTA(_xlfn.UNIQUE(_xlfn._xlws.FILTER(Crate_BOMs[PO],Crate_BOMs[crate no.]=Crate_BOMs[[#This Row],[crate no.]])))</f>
        <v>2</v>
      </c>
      <c r="AF235" s="10" t="str">
        <f>IF(Crate_BOMs[[#This Row],['# POs in Crate]]=1,"",IF(VLOOKUP(Crate_BOMs[[#This Row],[crate no.]],Crates_[[crate no.]:[New Sublot]],3,FALSE)="","",VLOOKUP(Crate_BOMs[[#This Row],[crate no.]],Crates_[[crate no.]:[New Sublot]],3,FALSE)))</f>
        <v>2.03</v>
      </c>
      <c r="AG235" s="6" t="str">
        <f>IF(Crate_BOMs[[#This Row],['# POs in Crate]]=1,Crate_BOMs[[#This Row],[PO Sublot]],IF(Crate_BOMs[[#This Row],[UPDATED Sublot]]="","",Crate_BOMs[[#This Row],[UPDATED Sublot]]))</f>
        <v>2.03</v>
      </c>
    </row>
    <row r="236" spans="1:33" x14ac:dyDescent="0.25">
      <c r="A236">
        <v>5</v>
      </c>
      <c r="B236">
        <v>300520164</v>
      </c>
      <c r="C236">
        <v>2394733</v>
      </c>
      <c r="D236">
        <v>1</v>
      </c>
      <c r="E236" t="s">
        <v>57</v>
      </c>
      <c r="F236" t="s">
        <v>58</v>
      </c>
      <c r="G236">
        <v>2892</v>
      </c>
      <c r="H236">
        <v>2496</v>
      </c>
      <c r="I236">
        <v>114</v>
      </c>
      <c r="J236">
        <v>98</v>
      </c>
      <c r="K236">
        <v>397</v>
      </c>
      <c r="L236">
        <v>1</v>
      </c>
      <c r="M236" t="s">
        <v>55</v>
      </c>
      <c r="N236" t="s">
        <v>56</v>
      </c>
      <c r="O236" s="2">
        <v>875.2351801399999</v>
      </c>
      <c r="P236" s="15">
        <v>45748</v>
      </c>
      <c r="Q236" s="15">
        <v>45770</v>
      </c>
      <c r="R236" s="15">
        <v>45777</v>
      </c>
      <c r="S236" t="s">
        <v>21</v>
      </c>
      <c r="T236">
        <v>5</v>
      </c>
      <c r="U236" s="2">
        <v>500.44933473999998</v>
      </c>
      <c r="V236" s="2">
        <v>6613.8678599999994</v>
      </c>
      <c r="W236" s="2">
        <v>10.367454400000002</v>
      </c>
      <c r="X236" s="2">
        <v>1.2139108000000001</v>
      </c>
      <c r="Y236" s="2">
        <v>8.7926511999999999</v>
      </c>
      <c r="Z236" s="6">
        <f>Crate_BOMs[[#This Row],[glass weight (lb)]]+Crate_BOMs[[#This Row],[Crate Weight (lb)]]/COUNTIF(Crate_BOMs[crate no.],Crate_BOMs[[#This Row],[crate no.]])</f>
        <v>975.32504708799991</v>
      </c>
      <c r="AA236" s="6" t="str">
        <f>IFERROR(MID(Crate_BOMs[[#This Row],[no]],FIND("ECN",Crate_BOMs[[#This Row],[no]]),200),MID(Crate_BOMs[[#This Row],[no]],39,200))</f>
        <v>2.05 &amp; 2.09 GLZ01</v>
      </c>
      <c r="AB236" s="6" t="str">
        <f>SUBSTITUTE(IF(RIGHT(Crate_BOMs[[#This Row],[PO Sublot-GL]],6)="curved",RIGHT(Crate_BOMs[[#This Row],[PO Sublot-GL]],12),RIGHT(Crate_BOMs[[#This Row],[PO Sublot-GL]],5))," ","")</f>
        <v>GLZ01</v>
      </c>
      <c r="AC236" s="6" t="str">
        <f>SUBSTITUTE(LEFT(Crate_BOMs[[#This Row],[PO Sublot-GL]],LEN(Crate_BOMs[[#This Row],[PO Sublot-GL]])-LEN(Crate_BOMs[[#This Row],[Glass Type]]))," ","")</f>
        <v>2.05&amp;2.09</v>
      </c>
      <c r="AD236" s="6" t="str">
        <f>LEFT(Crate_BOMs[[#This Row],[no]],FIND(" ",Crate_BOMs[[#This Row],[no]],5)-1)</f>
        <v>PO 40536</v>
      </c>
      <c r="AE236" s="6" cm="1">
        <f t="array" ref="AE236">COUNTA(_xlfn.UNIQUE(_xlfn._xlws.FILTER(Crate_BOMs[PO],Crate_BOMs[crate no.]=Crate_BOMs[[#This Row],[crate no.]])))</f>
        <v>2</v>
      </c>
      <c r="AF236" s="10" t="str">
        <f>IF(Crate_BOMs[[#This Row],['# POs in Crate]]=1,"",IF(VLOOKUP(Crate_BOMs[[#This Row],[crate no.]],Crates_[[crate no.]:[New Sublot]],3,FALSE)="","",VLOOKUP(Crate_BOMs[[#This Row],[crate no.]],Crates_[[crate no.]:[New Sublot]],3,FALSE)))</f>
        <v>2.03</v>
      </c>
      <c r="AG236" s="6" t="str">
        <f>IF(Crate_BOMs[[#This Row],['# POs in Crate]]=1,Crate_BOMs[[#This Row],[PO Sublot]],IF(Crate_BOMs[[#This Row],[UPDATED Sublot]]="","",Crate_BOMs[[#This Row],[UPDATED Sublot]]))</f>
        <v>2.03</v>
      </c>
    </row>
    <row r="237" spans="1:33" x14ac:dyDescent="0.25">
      <c r="A237">
        <v>5</v>
      </c>
      <c r="B237">
        <v>300520917</v>
      </c>
      <c r="C237">
        <v>2394177</v>
      </c>
      <c r="D237">
        <v>1</v>
      </c>
      <c r="E237" t="s">
        <v>125</v>
      </c>
      <c r="F237" t="s">
        <v>128</v>
      </c>
      <c r="G237">
        <v>2892</v>
      </c>
      <c r="H237">
        <v>2496</v>
      </c>
      <c r="I237">
        <v>114</v>
      </c>
      <c r="J237">
        <v>98</v>
      </c>
      <c r="K237">
        <v>397</v>
      </c>
      <c r="L237">
        <v>1</v>
      </c>
      <c r="M237" t="s">
        <v>55</v>
      </c>
      <c r="N237" t="s">
        <v>56</v>
      </c>
      <c r="O237" s="2">
        <v>875.2351801399999</v>
      </c>
      <c r="P237" s="15">
        <v>45748</v>
      </c>
      <c r="Q237" s="15">
        <v>45770</v>
      </c>
      <c r="R237" s="15">
        <v>45777</v>
      </c>
      <c r="S237" t="s">
        <v>21</v>
      </c>
      <c r="T237">
        <v>5</v>
      </c>
      <c r="U237" s="2">
        <v>500.44933473999998</v>
      </c>
      <c r="V237" s="2">
        <v>6613.8678599999994</v>
      </c>
      <c r="W237" s="2">
        <v>10.367454400000002</v>
      </c>
      <c r="X237" s="2">
        <v>1.2139108000000001</v>
      </c>
      <c r="Y237" s="2">
        <v>8.7926511999999999</v>
      </c>
      <c r="Z237" s="6">
        <f>Crate_BOMs[[#This Row],[glass weight (lb)]]+Crate_BOMs[[#This Row],[Crate Weight (lb)]]/COUNTIF(Crate_BOMs[crate no.],Crate_BOMs[[#This Row],[crate no.]])</f>
        <v>975.32504708799991</v>
      </c>
      <c r="AA237" s="6" t="str">
        <f>IFERROR(MID(Crate_BOMs[[#This Row],[no]],FIND("ECN",Crate_BOMs[[#This Row],[no]]),200),MID(Crate_BOMs[[#This Row],[no]],39,200))</f>
        <v>2.02 GLT01</v>
      </c>
      <c r="AB237" s="6" t="str">
        <f>SUBSTITUTE(IF(RIGHT(Crate_BOMs[[#This Row],[PO Sublot-GL]],6)="curved",RIGHT(Crate_BOMs[[#This Row],[PO Sublot-GL]],12),RIGHT(Crate_BOMs[[#This Row],[PO Sublot-GL]],5))," ","")</f>
        <v>GLT01</v>
      </c>
      <c r="AC237" s="6" t="str">
        <f>SUBSTITUTE(LEFT(Crate_BOMs[[#This Row],[PO Sublot-GL]],LEN(Crate_BOMs[[#This Row],[PO Sublot-GL]])-LEN(Crate_BOMs[[#This Row],[Glass Type]]))," ","")</f>
        <v>2.02</v>
      </c>
      <c r="AD237" s="6" t="str">
        <f>LEFT(Crate_BOMs[[#This Row],[no]],FIND(" ",Crate_BOMs[[#This Row],[no]],5)-1)</f>
        <v>PO 40538</v>
      </c>
      <c r="AE237" s="6" cm="1">
        <f t="array" ref="AE237">COUNTA(_xlfn.UNIQUE(_xlfn._xlws.FILTER(Crate_BOMs[PO],Crate_BOMs[crate no.]=Crate_BOMs[[#This Row],[crate no.]])))</f>
        <v>1</v>
      </c>
      <c r="AF237" s="10" t="str">
        <f>IF(Crate_BOMs[[#This Row],['# POs in Crate]]=1,"",IF(VLOOKUP(Crate_BOMs[[#This Row],[crate no.]],Crates_[[crate no.]:[New Sublot]],3,FALSE)="","",VLOOKUP(Crate_BOMs[[#This Row],[crate no.]],Crates_[[crate no.]:[New Sublot]],3,FALSE)))</f>
        <v/>
      </c>
      <c r="AG237" s="6" t="str">
        <f>IF(Crate_BOMs[[#This Row],['# POs in Crate]]=1,Crate_BOMs[[#This Row],[PO Sublot]],IF(Crate_BOMs[[#This Row],[UPDATED Sublot]]="","",Crate_BOMs[[#This Row],[UPDATED Sublot]]))</f>
        <v>2.02</v>
      </c>
    </row>
    <row r="238" spans="1:33" x14ac:dyDescent="0.25">
      <c r="A238">
        <v>5</v>
      </c>
      <c r="B238">
        <v>300520917</v>
      </c>
      <c r="C238">
        <v>2394177</v>
      </c>
      <c r="D238">
        <v>1</v>
      </c>
      <c r="E238" t="s">
        <v>125</v>
      </c>
      <c r="F238" t="s">
        <v>128</v>
      </c>
      <c r="G238">
        <v>2892</v>
      </c>
      <c r="H238">
        <v>2496</v>
      </c>
      <c r="I238">
        <v>114</v>
      </c>
      <c r="J238">
        <v>98</v>
      </c>
      <c r="K238">
        <v>397</v>
      </c>
      <c r="L238">
        <v>1</v>
      </c>
      <c r="M238" t="s">
        <v>55</v>
      </c>
      <c r="N238" t="s">
        <v>56</v>
      </c>
      <c r="O238" s="2">
        <v>875.2351801399999</v>
      </c>
      <c r="P238" s="15">
        <v>45748</v>
      </c>
      <c r="Q238" s="15">
        <v>45770</v>
      </c>
      <c r="R238" s="15">
        <v>45777</v>
      </c>
      <c r="S238" t="s">
        <v>21</v>
      </c>
      <c r="T238">
        <v>5</v>
      </c>
      <c r="U238" s="2">
        <v>500.44933473999998</v>
      </c>
      <c r="V238" s="2">
        <v>6613.8678599999994</v>
      </c>
      <c r="W238" s="2">
        <v>10.367454400000002</v>
      </c>
      <c r="X238" s="2">
        <v>1.2139108000000001</v>
      </c>
      <c r="Y238" s="2">
        <v>8.7926511999999999</v>
      </c>
      <c r="Z238" s="6">
        <f>Crate_BOMs[[#This Row],[glass weight (lb)]]+Crate_BOMs[[#This Row],[Crate Weight (lb)]]/COUNTIF(Crate_BOMs[crate no.],Crate_BOMs[[#This Row],[crate no.]])</f>
        <v>975.32504708799991</v>
      </c>
      <c r="AA238" s="6" t="str">
        <f>IFERROR(MID(Crate_BOMs[[#This Row],[no]],FIND("ECN",Crate_BOMs[[#This Row],[no]]),200),MID(Crate_BOMs[[#This Row],[no]],39,200))</f>
        <v>2.02 GLT01</v>
      </c>
      <c r="AB238" s="6" t="str">
        <f>SUBSTITUTE(IF(RIGHT(Crate_BOMs[[#This Row],[PO Sublot-GL]],6)="curved",RIGHT(Crate_BOMs[[#This Row],[PO Sublot-GL]],12),RIGHT(Crate_BOMs[[#This Row],[PO Sublot-GL]],5))," ","")</f>
        <v>GLT01</v>
      </c>
      <c r="AC238" s="6" t="str">
        <f>SUBSTITUTE(LEFT(Crate_BOMs[[#This Row],[PO Sublot-GL]],LEN(Crate_BOMs[[#This Row],[PO Sublot-GL]])-LEN(Crate_BOMs[[#This Row],[Glass Type]]))," ","")</f>
        <v>2.02</v>
      </c>
      <c r="AD238" s="6" t="str">
        <f>LEFT(Crate_BOMs[[#This Row],[no]],FIND(" ",Crate_BOMs[[#This Row],[no]],5)-1)</f>
        <v>PO 40538</v>
      </c>
      <c r="AE238" s="6" cm="1">
        <f t="array" ref="AE238">COUNTA(_xlfn.UNIQUE(_xlfn._xlws.FILTER(Crate_BOMs[PO],Crate_BOMs[crate no.]=Crate_BOMs[[#This Row],[crate no.]])))</f>
        <v>1</v>
      </c>
      <c r="AF238" s="10" t="str">
        <f>IF(Crate_BOMs[[#This Row],['# POs in Crate]]=1,"",IF(VLOOKUP(Crate_BOMs[[#This Row],[crate no.]],Crates_[[crate no.]:[New Sublot]],3,FALSE)="","",VLOOKUP(Crate_BOMs[[#This Row],[crate no.]],Crates_[[crate no.]:[New Sublot]],3,FALSE)))</f>
        <v/>
      </c>
      <c r="AG238" s="6" t="str">
        <f>IF(Crate_BOMs[[#This Row],['# POs in Crate]]=1,Crate_BOMs[[#This Row],[PO Sublot]],IF(Crate_BOMs[[#This Row],[UPDATED Sublot]]="","",Crate_BOMs[[#This Row],[UPDATED Sublot]]))</f>
        <v>2.02</v>
      </c>
    </row>
    <row r="239" spans="1:33" x14ac:dyDescent="0.25">
      <c r="A239">
        <v>5</v>
      </c>
      <c r="B239">
        <v>300520917</v>
      </c>
      <c r="C239">
        <v>2394177</v>
      </c>
      <c r="D239">
        <v>1</v>
      </c>
      <c r="E239" t="s">
        <v>125</v>
      </c>
      <c r="F239" t="s">
        <v>128</v>
      </c>
      <c r="G239">
        <v>2892</v>
      </c>
      <c r="H239">
        <v>2496</v>
      </c>
      <c r="I239">
        <v>114</v>
      </c>
      <c r="J239">
        <v>98</v>
      </c>
      <c r="K239">
        <v>397</v>
      </c>
      <c r="L239">
        <v>1</v>
      </c>
      <c r="M239" t="s">
        <v>55</v>
      </c>
      <c r="N239" t="s">
        <v>56</v>
      </c>
      <c r="O239" s="2">
        <v>875.2351801399999</v>
      </c>
      <c r="P239" s="15">
        <v>45748</v>
      </c>
      <c r="Q239" s="15">
        <v>45770</v>
      </c>
      <c r="R239" s="15">
        <v>45777</v>
      </c>
      <c r="S239" t="s">
        <v>21</v>
      </c>
      <c r="T239">
        <v>5</v>
      </c>
      <c r="U239" s="2">
        <v>500.44933473999998</v>
      </c>
      <c r="V239" s="2">
        <v>6613.8678599999994</v>
      </c>
      <c r="W239" s="2">
        <v>10.367454400000002</v>
      </c>
      <c r="X239" s="2">
        <v>1.2139108000000001</v>
      </c>
      <c r="Y239" s="2">
        <v>8.7926511999999999</v>
      </c>
      <c r="Z239" s="6">
        <f>Crate_BOMs[[#This Row],[glass weight (lb)]]+Crate_BOMs[[#This Row],[Crate Weight (lb)]]/COUNTIF(Crate_BOMs[crate no.],Crate_BOMs[[#This Row],[crate no.]])</f>
        <v>975.32504708799991</v>
      </c>
      <c r="AA239" s="6" t="str">
        <f>IFERROR(MID(Crate_BOMs[[#This Row],[no]],FIND("ECN",Crate_BOMs[[#This Row],[no]]),200),MID(Crate_BOMs[[#This Row],[no]],39,200))</f>
        <v>2.02 GLT01</v>
      </c>
      <c r="AB239" s="6" t="str">
        <f>SUBSTITUTE(IF(RIGHT(Crate_BOMs[[#This Row],[PO Sublot-GL]],6)="curved",RIGHT(Crate_BOMs[[#This Row],[PO Sublot-GL]],12),RIGHT(Crate_BOMs[[#This Row],[PO Sublot-GL]],5))," ","")</f>
        <v>GLT01</v>
      </c>
      <c r="AC239" s="6" t="str">
        <f>SUBSTITUTE(LEFT(Crate_BOMs[[#This Row],[PO Sublot-GL]],LEN(Crate_BOMs[[#This Row],[PO Sublot-GL]])-LEN(Crate_BOMs[[#This Row],[Glass Type]]))," ","")</f>
        <v>2.02</v>
      </c>
      <c r="AD239" s="6" t="str">
        <f>LEFT(Crate_BOMs[[#This Row],[no]],FIND(" ",Crate_BOMs[[#This Row],[no]],5)-1)</f>
        <v>PO 40538</v>
      </c>
      <c r="AE239" s="6" cm="1">
        <f t="array" ref="AE239">COUNTA(_xlfn.UNIQUE(_xlfn._xlws.FILTER(Crate_BOMs[PO],Crate_BOMs[crate no.]=Crate_BOMs[[#This Row],[crate no.]])))</f>
        <v>1</v>
      </c>
      <c r="AF239" s="10" t="str">
        <f>IF(Crate_BOMs[[#This Row],['# POs in Crate]]=1,"",IF(VLOOKUP(Crate_BOMs[[#This Row],[crate no.]],Crates_[[crate no.]:[New Sublot]],3,FALSE)="","",VLOOKUP(Crate_BOMs[[#This Row],[crate no.]],Crates_[[crate no.]:[New Sublot]],3,FALSE)))</f>
        <v/>
      </c>
      <c r="AG239" s="6" t="str">
        <f>IF(Crate_BOMs[[#This Row],['# POs in Crate]]=1,Crate_BOMs[[#This Row],[PO Sublot]],IF(Crate_BOMs[[#This Row],[UPDATED Sublot]]="","",Crate_BOMs[[#This Row],[UPDATED Sublot]]))</f>
        <v>2.02</v>
      </c>
    </row>
    <row r="240" spans="1:33" x14ac:dyDescent="0.25">
      <c r="A240">
        <v>5</v>
      </c>
      <c r="B240">
        <v>300520917</v>
      </c>
      <c r="C240">
        <v>2394177</v>
      </c>
      <c r="D240">
        <v>1</v>
      </c>
      <c r="E240" t="s">
        <v>125</v>
      </c>
      <c r="F240" t="s">
        <v>128</v>
      </c>
      <c r="G240">
        <v>2892</v>
      </c>
      <c r="H240">
        <v>2496</v>
      </c>
      <c r="I240">
        <v>114</v>
      </c>
      <c r="J240">
        <v>98</v>
      </c>
      <c r="K240">
        <v>397</v>
      </c>
      <c r="L240">
        <v>1</v>
      </c>
      <c r="M240" t="s">
        <v>55</v>
      </c>
      <c r="N240" t="s">
        <v>56</v>
      </c>
      <c r="O240" s="2">
        <v>875.2351801399999</v>
      </c>
      <c r="P240" s="15">
        <v>45748</v>
      </c>
      <c r="Q240" s="15">
        <v>45770</v>
      </c>
      <c r="R240" s="15">
        <v>45777</v>
      </c>
      <c r="S240" t="s">
        <v>21</v>
      </c>
      <c r="T240">
        <v>5</v>
      </c>
      <c r="U240" s="2">
        <v>500.44933473999998</v>
      </c>
      <c r="V240" s="2">
        <v>6613.8678599999994</v>
      </c>
      <c r="W240" s="2">
        <v>10.367454400000002</v>
      </c>
      <c r="X240" s="2">
        <v>1.2139108000000001</v>
      </c>
      <c r="Y240" s="2">
        <v>8.7926511999999999</v>
      </c>
      <c r="Z240" s="6">
        <f>Crate_BOMs[[#This Row],[glass weight (lb)]]+Crate_BOMs[[#This Row],[Crate Weight (lb)]]/COUNTIF(Crate_BOMs[crate no.],Crate_BOMs[[#This Row],[crate no.]])</f>
        <v>975.32504708799991</v>
      </c>
      <c r="AA240" s="6" t="str">
        <f>IFERROR(MID(Crate_BOMs[[#This Row],[no]],FIND("ECN",Crate_BOMs[[#This Row],[no]]),200),MID(Crate_BOMs[[#This Row],[no]],39,200))</f>
        <v>2.02 GLT01</v>
      </c>
      <c r="AB240" s="6" t="str">
        <f>SUBSTITUTE(IF(RIGHT(Crate_BOMs[[#This Row],[PO Sublot-GL]],6)="curved",RIGHT(Crate_BOMs[[#This Row],[PO Sublot-GL]],12),RIGHT(Crate_BOMs[[#This Row],[PO Sublot-GL]],5))," ","")</f>
        <v>GLT01</v>
      </c>
      <c r="AC240" s="6" t="str">
        <f>SUBSTITUTE(LEFT(Crate_BOMs[[#This Row],[PO Sublot-GL]],LEN(Crate_BOMs[[#This Row],[PO Sublot-GL]])-LEN(Crate_BOMs[[#This Row],[Glass Type]]))," ","")</f>
        <v>2.02</v>
      </c>
      <c r="AD240" s="6" t="str">
        <f>LEFT(Crate_BOMs[[#This Row],[no]],FIND(" ",Crate_BOMs[[#This Row],[no]],5)-1)</f>
        <v>PO 40538</v>
      </c>
      <c r="AE240" s="6" cm="1">
        <f t="array" ref="AE240">COUNTA(_xlfn.UNIQUE(_xlfn._xlws.FILTER(Crate_BOMs[PO],Crate_BOMs[crate no.]=Crate_BOMs[[#This Row],[crate no.]])))</f>
        <v>1</v>
      </c>
      <c r="AF240" s="10" t="str">
        <f>IF(Crate_BOMs[[#This Row],['# POs in Crate]]=1,"",IF(VLOOKUP(Crate_BOMs[[#This Row],[crate no.]],Crates_[[crate no.]:[New Sublot]],3,FALSE)="","",VLOOKUP(Crate_BOMs[[#This Row],[crate no.]],Crates_[[crate no.]:[New Sublot]],3,FALSE)))</f>
        <v/>
      </c>
      <c r="AG240" s="6" t="str">
        <f>IF(Crate_BOMs[[#This Row],['# POs in Crate]]=1,Crate_BOMs[[#This Row],[PO Sublot]],IF(Crate_BOMs[[#This Row],[UPDATED Sublot]]="","",Crate_BOMs[[#This Row],[UPDATED Sublot]]))</f>
        <v>2.02</v>
      </c>
    </row>
    <row r="241" spans="1:33" x14ac:dyDescent="0.25">
      <c r="A241">
        <v>5</v>
      </c>
      <c r="B241">
        <v>300520917</v>
      </c>
      <c r="C241">
        <v>2394177</v>
      </c>
      <c r="D241">
        <v>1</v>
      </c>
      <c r="E241" t="s">
        <v>125</v>
      </c>
      <c r="F241" t="s">
        <v>128</v>
      </c>
      <c r="G241">
        <v>2892</v>
      </c>
      <c r="H241">
        <v>2496</v>
      </c>
      <c r="I241">
        <v>114</v>
      </c>
      <c r="J241">
        <v>98</v>
      </c>
      <c r="K241">
        <v>397</v>
      </c>
      <c r="L241">
        <v>1</v>
      </c>
      <c r="M241" t="s">
        <v>55</v>
      </c>
      <c r="N241" t="s">
        <v>56</v>
      </c>
      <c r="O241" s="2">
        <v>875.2351801399999</v>
      </c>
      <c r="P241" s="15">
        <v>45748</v>
      </c>
      <c r="Q241" s="15">
        <v>45770</v>
      </c>
      <c r="R241" s="15">
        <v>45777</v>
      </c>
      <c r="S241" t="s">
        <v>21</v>
      </c>
      <c r="T241">
        <v>5</v>
      </c>
      <c r="U241" s="2">
        <v>500.44933473999998</v>
      </c>
      <c r="V241" s="2">
        <v>6613.8678599999994</v>
      </c>
      <c r="W241" s="2">
        <v>10.367454400000002</v>
      </c>
      <c r="X241" s="2">
        <v>1.2139108000000001</v>
      </c>
      <c r="Y241" s="2">
        <v>8.7926511999999999</v>
      </c>
      <c r="Z241" s="6">
        <f>Crate_BOMs[[#This Row],[glass weight (lb)]]+Crate_BOMs[[#This Row],[Crate Weight (lb)]]/COUNTIF(Crate_BOMs[crate no.],Crate_BOMs[[#This Row],[crate no.]])</f>
        <v>975.32504708799991</v>
      </c>
      <c r="AA241" s="6" t="str">
        <f>IFERROR(MID(Crate_BOMs[[#This Row],[no]],FIND("ECN",Crate_BOMs[[#This Row],[no]]),200),MID(Crate_BOMs[[#This Row],[no]],39,200))</f>
        <v>2.02 GLT01</v>
      </c>
      <c r="AB241" s="6" t="str">
        <f>SUBSTITUTE(IF(RIGHT(Crate_BOMs[[#This Row],[PO Sublot-GL]],6)="curved",RIGHT(Crate_BOMs[[#This Row],[PO Sublot-GL]],12),RIGHT(Crate_BOMs[[#This Row],[PO Sublot-GL]],5))," ","")</f>
        <v>GLT01</v>
      </c>
      <c r="AC241" s="6" t="str">
        <f>SUBSTITUTE(LEFT(Crate_BOMs[[#This Row],[PO Sublot-GL]],LEN(Crate_BOMs[[#This Row],[PO Sublot-GL]])-LEN(Crate_BOMs[[#This Row],[Glass Type]]))," ","")</f>
        <v>2.02</v>
      </c>
      <c r="AD241" s="6" t="str">
        <f>LEFT(Crate_BOMs[[#This Row],[no]],FIND(" ",Crate_BOMs[[#This Row],[no]],5)-1)</f>
        <v>PO 40538</v>
      </c>
      <c r="AE241" s="6" cm="1">
        <f t="array" ref="AE241">COUNTA(_xlfn.UNIQUE(_xlfn._xlws.FILTER(Crate_BOMs[PO],Crate_BOMs[crate no.]=Crate_BOMs[[#This Row],[crate no.]])))</f>
        <v>1</v>
      </c>
      <c r="AF241" s="10" t="str">
        <f>IF(Crate_BOMs[[#This Row],['# POs in Crate]]=1,"",IF(VLOOKUP(Crate_BOMs[[#This Row],[crate no.]],Crates_[[crate no.]:[New Sublot]],3,FALSE)="","",VLOOKUP(Crate_BOMs[[#This Row],[crate no.]],Crates_[[crate no.]:[New Sublot]],3,FALSE)))</f>
        <v/>
      </c>
      <c r="AG241" s="6" t="str">
        <f>IF(Crate_BOMs[[#This Row],['# POs in Crate]]=1,Crate_BOMs[[#This Row],[PO Sublot]],IF(Crate_BOMs[[#This Row],[UPDATED Sublot]]="","",Crate_BOMs[[#This Row],[UPDATED Sublot]]))</f>
        <v>2.02</v>
      </c>
    </row>
    <row r="242" spans="1:33" x14ac:dyDescent="0.25">
      <c r="A242">
        <v>5</v>
      </c>
      <c r="B242">
        <v>300524179</v>
      </c>
      <c r="C242">
        <v>2394177</v>
      </c>
      <c r="D242">
        <v>1</v>
      </c>
      <c r="E242" t="s">
        <v>125</v>
      </c>
      <c r="F242" t="s">
        <v>128</v>
      </c>
      <c r="G242">
        <v>2892</v>
      </c>
      <c r="H242">
        <v>2496</v>
      </c>
      <c r="I242">
        <v>114</v>
      </c>
      <c r="J242">
        <v>98</v>
      </c>
      <c r="K242">
        <v>397</v>
      </c>
      <c r="L242">
        <v>1</v>
      </c>
      <c r="M242" t="s">
        <v>55</v>
      </c>
      <c r="N242" t="s">
        <v>56</v>
      </c>
      <c r="O242" s="2">
        <v>875.2351801399999</v>
      </c>
      <c r="P242" s="15">
        <v>45748</v>
      </c>
      <c r="Q242" s="15">
        <v>45770</v>
      </c>
      <c r="R242" s="15">
        <v>45777</v>
      </c>
      <c r="S242" t="s">
        <v>21</v>
      </c>
      <c r="T242">
        <v>5</v>
      </c>
      <c r="U242" s="2">
        <v>500.44933473999998</v>
      </c>
      <c r="V242" s="2">
        <v>6613.8678599999994</v>
      </c>
      <c r="W242" s="2">
        <v>10.367454400000002</v>
      </c>
      <c r="X242" s="2">
        <v>1.2139108000000001</v>
      </c>
      <c r="Y242" s="2">
        <v>8.7926511999999999</v>
      </c>
      <c r="Z242" s="6">
        <f>Crate_BOMs[[#This Row],[glass weight (lb)]]+Crate_BOMs[[#This Row],[Crate Weight (lb)]]/COUNTIF(Crate_BOMs[crate no.],Crate_BOMs[[#This Row],[crate no.]])</f>
        <v>975.32504708799991</v>
      </c>
      <c r="AA242" s="6" t="str">
        <f>IFERROR(MID(Crate_BOMs[[#This Row],[no]],FIND("ECN",Crate_BOMs[[#This Row],[no]]),200),MID(Crate_BOMs[[#This Row],[no]],39,200))</f>
        <v>2.02 GLT01</v>
      </c>
      <c r="AB242" s="6" t="str">
        <f>SUBSTITUTE(IF(RIGHT(Crate_BOMs[[#This Row],[PO Sublot-GL]],6)="curved",RIGHT(Crate_BOMs[[#This Row],[PO Sublot-GL]],12),RIGHT(Crate_BOMs[[#This Row],[PO Sublot-GL]],5))," ","")</f>
        <v>GLT01</v>
      </c>
      <c r="AC242" s="6" t="str">
        <f>SUBSTITUTE(LEFT(Crate_BOMs[[#This Row],[PO Sublot-GL]],LEN(Crate_BOMs[[#This Row],[PO Sublot-GL]])-LEN(Crate_BOMs[[#This Row],[Glass Type]]))," ","")</f>
        <v>2.02</v>
      </c>
      <c r="AD242" s="6" t="str">
        <f>LEFT(Crate_BOMs[[#This Row],[no]],FIND(" ",Crate_BOMs[[#This Row],[no]],5)-1)</f>
        <v>PO 40538</v>
      </c>
      <c r="AE242" s="6" cm="1">
        <f t="array" ref="AE242">COUNTA(_xlfn.UNIQUE(_xlfn._xlws.FILTER(Crate_BOMs[PO],Crate_BOMs[crate no.]=Crate_BOMs[[#This Row],[crate no.]])))</f>
        <v>1</v>
      </c>
      <c r="AF242" s="10" t="str">
        <f>IF(Crate_BOMs[[#This Row],['# POs in Crate]]=1,"",IF(VLOOKUP(Crate_BOMs[[#This Row],[crate no.]],Crates_[[crate no.]:[New Sublot]],3,FALSE)="","",VLOOKUP(Crate_BOMs[[#This Row],[crate no.]],Crates_[[crate no.]:[New Sublot]],3,FALSE)))</f>
        <v/>
      </c>
      <c r="AG242" s="6" t="str">
        <f>IF(Crate_BOMs[[#This Row],['# POs in Crate]]=1,Crate_BOMs[[#This Row],[PO Sublot]],IF(Crate_BOMs[[#This Row],[UPDATED Sublot]]="","",Crate_BOMs[[#This Row],[UPDATED Sublot]]))</f>
        <v>2.02</v>
      </c>
    </row>
    <row r="243" spans="1:33" x14ac:dyDescent="0.25">
      <c r="A243">
        <v>5</v>
      </c>
      <c r="B243">
        <v>300524179</v>
      </c>
      <c r="C243">
        <v>2394177</v>
      </c>
      <c r="D243">
        <v>1</v>
      </c>
      <c r="E243" t="s">
        <v>125</v>
      </c>
      <c r="F243" t="s">
        <v>128</v>
      </c>
      <c r="G243">
        <v>2892</v>
      </c>
      <c r="H243">
        <v>2496</v>
      </c>
      <c r="I243">
        <v>114</v>
      </c>
      <c r="J243">
        <v>98</v>
      </c>
      <c r="K243">
        <v>397</v>
      </c>
      <c r="L243">
        <v>1</v>
      </c>
      <c r="M243" t="s">
        <v>55</v>
      </c>
      <c r="N243" t="s">
        <v>56</v>
      </c>
      <c r="O243" s="2">
        <v>875.2351801399999</v>
      </c>
      <c r="P243" s="15">
        <v>45748</v>
      </c>
      <c r="Q243" s="15">
        <v>45770</v>
      </c>
      <c r="R243" s="15">
        <v>45777</v>
      </c>
      <c r="S243" t="s">
        <v>21</v>
      </c>
      <c r="T243">
        <v>5</v>
      </c>
      <c r="U243" s="2">
        <v>500.44933473999998</v>
      </c>
      <c r="V243" s="2">
        <v>6613.8678599999994</v>
      </c>
      <c r="W243" s="2">
        <v>10.367454400000002</v>
      </c>
      <c r="X243" s="2">
        <v>1.2139108000000001</v>
      </c>
      <c r="Y243" s="2">
        <v>8.7926511999999999</v>
      </c>
      <c r="Z243" s="6">
        <f>Crate_BOMs[[#This Row],[glass weight (lb)]]+Crate_BOMs[[#This Row],[Crate Weight (lb)]]/COUNTIF(Crate_BOMs[crate no.],Crate_BOMs[[#This Row],[crate no.]])</f>
        <v>975.32504708799991</v>
      </c>
      <c r="AA243" s="6" t="str">
        <f>IFERROR(MID(Crate_BOMs[[#This Row],[no]],FIND("ECN",Crate_BOMs[[#This Row],[no]]),200),MID(Crate_BOMs[[#This Row],[no]],39,200))</f>
        <v>2.02 GLT01</v>
      </c>
      <c r="AB243" s="6" t="str">
        <f>SUBSTITUTE(IF(RIGHT(Crate_BOMs[[#This Row],[PO Sublot-GL]],6)="curved",RIGHT(Crate_BOMs[[#This Row],[PO Sublot-GL]],12),RIGHT(Crate_BOMs[[#This Row],[PO Sublot-GL]],5))," ","")</f>
        <v>GLT01</v>
      </c>
      <c r="AC243" s="6" t="str">
        <f>SUBSTITUTE(LEFT(Crate_BOMs[[#This Row],[PO Sublot-GL]],LEN(Crate_BOMs[[#This Row],[PO Sublot-GL]])-LEN(Crate_BOMs[[#This Row],[Glass Type]]))," ","")</f>
        <v>2.02</v>
      </c>
      <c r="AD243" s="6" t="str">
        <f>LEFT(Crate_BOMs[[#This Row],[no]],FIND(" ",Crate_BOMs[[#This Row],[no]],5)-1)</f>
        <v>PO 40538</v>
      </c>
      <c r="AE243" s="6" cm="1">
        <f t="array" ref="AE243">COUNTA(_xlfn.UNIQUE(_xlfn._xlws.FILTER(Crate_BOMs[PO],Crate_BOMs[crate no.]=Crate_BOMs[[#This Row],[crate no.]])))</f>
        <v>1</v>
      </c>
      <c r="AF243" s="10" t="str">
        <f>IF(Crate_BOMs[[#This Row],['# POs in Crate]]=1,"",IF(VLOOKUP(Crate_BOMs[[#This Row],[crate no.]],Crates_[[crate no.]:[New Sublot]],3,FALSE)="","",VLOOKUP(Crate_BOMs[[#This Row],[crate no.]],Crates_[[crate no.]:[New Sublot]],3,FALSE)))</f>
        <v/>
      </c>
      <c r="AG243" s="6" t="str">
        <f>IF(Crate_BOMs[[#This Row],['# POs in Crate]]=1,Crate_BOMs[[#This Row],[PO Sublot]],IF(Crate_BOMs[[#This Row],[UPDATED Sublot]]="","",Crate_BOMs[[#This Row],[UPDATED Sublot]]))</f>
        <v>2.02</v>
      </c>
    </row>
    <row r="244" spans="1:33" x14ac:dyDescent="0.25">
      <c r="A244">
        <v>5</v>
      </c>
      <c r="B244">
        <v>300524179</v>
      </c>
      <c r="C244">
        <v>2394178</v>
      </c>
      <c r="D244">
        <v>1</v>
      </c>
      <c r="E244" t="s">
        <v>57</v>
      </c>
      <c r="F244" t="s">
        <v>70</v>
      </c>
      <c r="G244">
        <v>2892</v>
      </c>
      <c r="H244">
        <v>2496</v>
      </c>
      <c r="I244">
        <v>114</v>
      </c>
      <c r="J244">
        <v>98</v>
      </c>
      <c r="K244">
        <v>397</v>
      </c>
      <c r="L244">
        <v>1</v>
      </c>
      <c r="M244" t="s">
        <v>55</v>
      </c>
      <c r="N244" t="s">
        <v>56</v>
      </c>
      <c r="O244" s="2">
        <v>875.2351801399999</v>
      </c>
      <c r="P244" s="15">
        <v>45748</v>
      </c>
      <c r="Q244" s="15">
        <v>45770</v>
      </c>
      <c r="R244" s="15">
        <v>45777</v>
      </c>
      <c r="S244" t="s">
        <v>21</v>
      </c>
      <c r="T244">
        <v>5</v>
      </c>
      <c r="U244" s="2">
        <v>500.44933473999998</v>
      </c>
      <c r="V244" s="2">
        <v>6613.8678599999994</v>
      </c>
      <c r="W244" s="2">
        <v>10.367454400000002</v>
      </c>
      <c r="X244" s="2">
        <v>1.2139108000000001</v>
      </c>
      <c r="Y244" s="2">
        <v>8.7926511999999999</v>
      </c>
      <c r="Z244" s="6">
        <f>Crate_BOMs[[#This Row],[glass weight (lb)]]+Crate_BOMs[[#This Row],[Crate Weight (lb)]]/COUNTIF(Crate_BOMs[crate no.],Crate_BOMs[[#This Row],[crate no.]])</f>
        <v>975.32504708799991</v>
      </c>
      <c r="AA244" s="6" t="str">
        <f>IFERROR(MID(Crate_BOMs[[#This Row],[no]],FIND("ECN",Crate_BOMs[[#This Row],[no]]),200),MID(Crate_BOMs[[#This Row],[no]],39,200))</f>
        <v>2.02 GLZ01</v>
      </c>
      <c r="AB244" s="6" t="str">
        <f>SUBSTITUTE(IF(RIGHT(Crate_BOMs[[#This Row],[PO Sublot-GL]],6)="curved",RIGHT(Crate_BOMs[[#This Row],[PO Sublot-GL]],12),RIGHT(Crate_BOMs[[#This Row],[PO Sublot-GL]],5))," ","")</f>
        <v>GLZ01</v>
      </c>
      <c r="AC244" s="6" t="str">
        <f>SUBSTITUTE(LEFT(Crate_BOMs[[#This Row],[PO Sublot-GL]],LEN(Crate_BOMs[[#This Row],[PO Sublot-GL]])-LEN(Crate_BOMs[[#This Row],[Glass Type]]))," ","")</f>
        <v>2.02</v>
      </c>
      <c r="AD244" s="6" t="str">
        <f>LEFT(Crate_BOMs[[#This Row],[no]],FIND(" ",Crate_BOMs[[#This Row],[no]],5)-1)</f>
        <v>PO 40538</v>
      </c>
      <c r="AE244" s="6" cm="1">
        <f t="array" ref="AE244">COUNTA(_xlfn.UNIQUE(_xlfn._xlws.FILTER(Crate_BOMs[PO],Crate_BOMs[crate no.]=Crate_BOMs[[#This Row],[crate no.]])))</f>
        <v>1</v>
      </c>
      <c r="AF244" s="10" t="str">
        <f>IF(Crate_BOMs[[#This Row],['# POs in Crate]]=1,"",IF(VLOOKUP(Crate_BOMs[[#This Row],[crate no.]],Crates_[[crate no.]:[New Sublot]],3,FALSE)="","",VLOOKUP(Crate_BOMs[[#This Row],[crate no.]],Crates_[[crate no.]:[New Sublot]],3,FALSE)))</f>
        <v/>
      </c>
      <c r="AG244" s="6" t="str">
        <f>IF(Crate_BOMs[[#This Row],['# POs in Crate]]=1,Crate_BOMs[[#This Row],[PO Sublot]],IF(Crate_BOMs[[#This Row],[UPDATED Sublot]]="","",Crate_BOMs[[#This Row],[UPDATED Sublot]]))</f>
        <v>2.02</v>
      </c>
    </row>
    <row r="245" spans="1:33" x14ac:dyDescent="0.25">
      <c r="A245">
        <v>5</v>
      </c>
      <c r="B245">
        <v>300524179</v>
      </c>
      <c r="C245">
        <v>2394177</v>
      </c>
      <c r="D245">
        <v>1</v>
      </c>
      <c r="E245" t="s">
        <v>125</v>
      </c>
      <c r="F245" t="s">
        <v>128</v>
      </c>
      <c r="G245">
        <v>2892</v>
      </c>
      <c r="H245">
        <v>2496</v>
      </c>
      <c r="I245">
        <v>114</v>
      </c>
      <c r="J245">
        <v>98</v>
      </c>
      <c r="K245">
        <v>397</v>
      </c>
      <c r="L245">
        <v>1</v>
      </c>
      <c r="M245" t="s">
        <v>55</v>
      </c>
      <c r="N245" t="s">
        <v>56</v>
      </c>
      <c r="O245" s="2">
        <v>875.2351801399999</v>
      </c>
      <c r="P245" s="15">
        <v>45748</v>
      </c>
      <c r="Q245" s="15">
        <v>45770</v>
      </c>
      <c r="R245" s="15">
        <v>45777</v>
      </c>
      <c r="S245" t="s">
        <v>21</v>
      </c>
      <c r="T245">
        <v>5</v>
      </c>
      <c r="U245" s="2">
        <v>500.44933473999998</v>
      </c>
      <c r="V245" s="2">
        <v>6613.8678599999994</v>
      </c>
      <c r="W245" s="2">
        <v>10.367454400000002</v>
      </c>
      <c r="X245" s="2">
        <v>1.2139108000000001</v>
      </c>
      <c r="Y245" s="2">
        <v>8.7926511999999999</v>
      </c>
      <c r="Z245" s="6">
        <f>Crate_BOMs[[#This Row],[glass weight (lb)]]+Crate_BOMs[[#This Row],[Crate Weight (lb)]]/COUNTIF(Crate_BOMs[crate no.],Crate_BOMs[[#This Row],[crate no.]])</f>
        <v>975.32504708799991</v>
      </c>
      <c r="AA245" s="6" t="str">
        <f>IFERROR(MID(Crate_BOMs[[#This Row],[no]],FIND("ECN",Crate_BOMs[[#This Row],[no]]),200),MID(Crate_BOMs[[#This Row],[no]],39,200))</f>
        <v>2.02 GLT01</v>
      </c>
      <c r="AB245" s="6" t="str">
        <f>SUBSTITUTE(IF(RIGHT(Crate_BOMs[[#This Row],[PO Sublot-GL]],6)="curved",RIGHT(Crate_BOMs[[#This Row],[PO Sublot-GL]],12),RIGHT(Crate_BOMs[[#This Row],[PO Sublot-GL]],5))," ","")</f>
        <v>GLT01</v>
      </c>
      <c r="AC245" s="6" t="str">
        <f>SUBSTITUTE(LEFT(Crate_BOMs[[#This Row],[PO Sublot-GL]],LEN(Crate_BOMs[[#This Row],[PO Sublot-GL]])-LEN(Crate_BOMs[[#This Row],[Glass Type]]))," ","")</f>
        <v>2.02</v>
      </c>
      <c r="AD245" s="6" t="str">
        <f>LEFT(Crate_BOMs[[#This Row],[no]],FIND(" ",Crate_BOMs[[#This Row],[no]],5)-1)</f>
        <v>PO 40538</v>
      </c>
      <c r="AE245" s="6" cm="1">
        <f t="array" ref="AE245">COUNTA(_xlfn.UNIQUE(_xlfn._xlws.FILTER(Crate_BOMs[PO],Crate_BOMs[crate no.]=Crate_BOMs[[#This Row],[crate no.]])))</f>
        <v>1</v>
      </c>
      <c r="AF245" s="10" t="str">
        <f>IF(Crate_BOMs[[#This Row],['# POs in Crate]]=1,"",IF(VLOOKUP(Crate_BOMs[[#This Row],[crate no.]],Crates_[[crate no.]:[New Sublot]],3,FALSE)="","",VLOOKUP(Crate_BOMs[[#This Row],[crate no.]],Crates_[[crate no.]:[New Sublot]],3,FALSE)))</f>
        <v/>
      </c>
      <c r="AG245" s="6" t="str">
        <f>IF(Crate_BOMs[[#This Row],['# POs in Crate]]=1,Crate_BOMs[[#This Row],[PO Sublot]],IF(Crate_BOMs[[#This Row],[UPDATED Sublot]]="","",Crate_BOMs[[#This Row],[UPDATED Sublot]]))</f>
        <v>2.02</v>
      </c>
    </row>
    <row r="246" spans="1:33" x14ac:dyDescent="0.25">
      <c r="A246">
        <v>5</v>
      </c>
      <c r="B246">
        <v>300524179</v>
      </c>
      <c r="C246">
        <v>2394178</v>
      </c>
      <c r="D246">
        <v>1</v>
      </c>
      <c r="E246" t="s">
        <v>57</v>
      </c>
      <c r="F246" t="s">
        <v>70</v>
      </c>
      <c r="G246">
        <v>2892</v>
      </c>
      <c r="H246">
        <v>2496</v>
      </c>
      <c r="I246">
        <v>114</v>
      </c>
      <c r="J246">
        <v>98</v>
      </c>
      <c r="K246">
        <v>397</v>
      </c>
      <c r="L246">
        <v>1</v>
      </c>
      <c r="M246" t="s">
        <v>55</v>
      </c>
      <c r="N246" t="s">
        <v>56</v>
      </c>
      <c r="O246" s="2">
        <v>875.2351801399999</v>
      </c>
      <c r="P246" s="15">
        <v>45748</v>
      </c>
      <c r="Q246" s="15">
        <v>45770</v>
      </c>
      <c r="R246" s="15">
        <v>45777</v>
      </c>
      <c r="S246" t="s">
        <v>21</v>
      </c>
      <c r="T246">
        <v>5</v>
      </c>
      <c r="U246" s="2">
        <v>500.44933473999998</v>
      </c>
      <c r="V246" s="2">
        <v>6613.8678599999994</v>
      </c>
      <c r="W246" s="2">
        <v>10.367454400000002</v>
      </c>
      <c r="X246" s="2">
        <v>1.2139108000000001</v>
      </c>
      <c r="Y246" s="2">
        <v>8.7926511999999999</v>
      </c>
      <c r="Z246" s="6">
        <f>Crate_BOMs[[#This Row],[glass weight (lb)]]+Crate_BOMs[[#This Row],[Crate Weight (lb)]]/COUNTIF(Crate_BOMs[crate no.],Crate_BOMs[[#This Row],[crate no.]])</f>
        <v>975.32504708799991</v>
      </c>
      <c r="AA246" s="6" t="str">
        <f>IFERROR(MID(Crate_BOMs[[#This Row],[no]],FIND("ECN",Crate_BOMs[[#This Row],[no]]),200),MID(Crate_BOMs[[#This Row],[no]],39,200))</f>
        <v>2.02 GLZ01</v>
      </c>
      <c r="AB246" s="6" t="str">
        <f>SUBSTITUTE(IF(RIGHT(Crate_BOMs[[#This Row],[PO Sublot-GL]],6)="curved",RIGHT(Crate_BOMs[[#This Row],[PO Sublot-GL]],12),RIGHT(Crate_BOMs[[#This Row],[PO Sublot-GL]],5))," ","")</f>
        <v>GLZ01</v>
      </c>
      <c r="AC246" s="6" t="str">
        <f>SUBSTITUTE(LEFT(Crate_BOMs[[#This Row],[PO Sublot-GL]],LEN(Crate_BOMs[[#This Row],[PO Sublot-GL]])-LEN(Crate_BOMs[[#This Row],[Glass Type]]))," ","")</f>
        <v>2.02</v>
      </c>
      <c r="AD246" s="6" t="str">
        <f>LEFT(Crate_BOMs[[#This Row],[no]],FIND(" ",Crate_BOMs[[#This Row],[no]],5)-1)</f>
        <v>PO 40538</v>
      </c>
      <c r="AE246" s="6" cm="1">
        <f t="array" ref="AE246">COUNTA(_xlfn.UNIQUE(_xlfn._xlws.FILTER(Crate_BOMs[PO],Crate_BOMs[crate no.]=Crate_BOMs[[#This Row],[crate no.]])))</f>
        <v>1</v>
      </c>
      <c r="AF246" s="10" t="str">
        <f>IF(Crate_BOMs[[#This Row],['# POs in Crate]]=1,"",IF(VLOOKUP(Crate_BOMs[[#This Row],[crate no.]],Crates_[[crate no.]:[New Sublot]],3,FALSE)="","",VLOOKUP(Crate_BOMs[[#This Row],[crate no.]],Crates_[[crate no.]:[New Sublot]],3,FALSE)))</f>
        <v/>
      </c>
      <c r="AG246" s="6" t="str">
        <f>IF(Crate_BOMs[[#This Row],['# POs in Crate]]=1,Crate_BOMs[[#This Row],[PO Sublot]],IF(Crate_BOMs[[#This Row],[UPDATED Sublot]]="","",Crate_BOMs[[#This Row],[UPDATED Sublot]]))</f>
        <v>2.02</v>
      </c>
    </row>
    <row r="247" spans="1:33" x14ac:dyDescent="0.25">
      <c r="A247">
        <v>5</v>
      </c>
      <c r="B247">
        <v>300520681</v>
      </c>
      <c r="C247">
        <v>2394178</v>
      </c>
      <c r="D247">
        <v>1</v>
      </c>
      <c r="E247" t="s">
        <v>57</v>
      </c>
      <c r="F247" t="s">
        <v>70</v>
      </c>
      <c r="G247">
        <v>2892</v>
      </c>
      <c r="H247">
        <v>2496</v>
      </c>
      <c r="I247">
        <v>114</v>
      </c>
      <c r="J247">
        <v>98</v>
      </c>
      <c r="K247">
        <v>397</v>
      </c>
      <c r="L247">
        <v>1</v>
      </c>
      <c r="M247" t="s">
        <v>55</v>
      </c>
      <c r="N247" t="s">
        <v>56</v>
      </c>
      <c r="O247" s="2">
        <v>875.2351801399999</v>
      </c>
      <c r="P247" s="15">
        <v>45748</v>
      </c>
      <c r="Q247" s="15">
        <v>45770</v>
      </c>
      <c r="R247" s="15">
        <v>45777</v>
      </c>
      <c r="S247" t="s">
        <v>21</v>
      </c>
      <c r="T247">
        <v>5</v>
      </c>
      <c r="U247" s="2">
        <v>500.44933473999998</v>
      </c>
      <c r="V247" s="2">
        <v>6613.8678599999994</v>
      </c>
      <c r="W247" s="2">
        <v>10.367454400000002</v>
      </c>
      <c r="X247" s="2">
        <v>1.2139108000000001</v>
      </c>
      <c r="Y247" s="2">
        <v>8.7926511999999999</v>
      </c>
      <c r="Z247" s="6">
        <f>Crate_BOMs[[#This Row],[glass weight (lb)]]+Crate_BOMs[[#This Row],[Crate Weight (lb)]]/COUNTIF(Crate_BOMs[crate no.],Crate_BOMs[[#This Row],[crate no.]])</f>
        <v>975.32504708799991</v>
      </c>
      <c r="AA247" s="6" t="str">
        <f>IFERROR(MID(Crate_BOMs[[#This Row],[no]],FIND("ECN",Crate_BOMs[[#This Row],[no]]),200),MID(Crate_BOMs[[#This Row],[no]],39,200))</f>
        <v>2.02 GLZ01</v>
      </c>
      <c r="AB247" s="6" t="str">
        <f>SUBSTITUTE(IF(RIGHT(Crate_BOMs[[#This Row],[PO Sublot-GL]],6)="curved",RIGHT(Crate_BOMs[[#This Row],[PO Sublot-GL]],12),RIGHT(Crate_BOMs[[#This Row],[PO Sublot-GL]],5))," ","")</f>
        <v>GLZ01</v>
      </c>
      <c r="AC247" s="6" t="str">
        <f>SUBSTITUTE(LEFT(Crate_BOMs[[#This Row],[PO Sublot-GL]],LEN(Crate_BOMs[[#This Row],[PO Sublot-GL]])-LEN(Crate_BOMs[[#This Row],[Glass Type]]))," ","")</f>
        <v>2.02</v>
      </c>
      <c r="AD247" s="6" t="str">
        <f>LEFT(Crate_BOMs[[#This Row],[no]],FIND(" ",Crate_BOMs[[#This Row],[no]],5)-1)</f>
        <v>PO 40538</v>
      </c>
      <c r="AE247" s="6" cm="1">
        <f t="array" ref="AE247">COUNTA(_xlfn.UNIQUE(_xlfn._xlws.FILTER(Crate_BOMs[PO],Crate_BOMs[crate no.]=Crate_BOMs[[#This Row],[crate no.]])))</f>
        <v>1</v>
      </c>
      <c r="AF247" s="10" t="str">
        <f>IF(Crate_BOMs[[#This Row],['# POs in Crate]]=1,"",IF(VLOOKUP(Crate_BOMs[[#This Row],[crate no.]],Crates_[[crate no.]:[New Sublot]],3,FALSE)="","",VLOOKUP(Crate_BOMs[[#This Row],[crate no.]],Crates_[[crate no.]:[New Sublot]],3,FALSE)))</f>
        <v/>
      </c>
      <c r="AG247" s="6" t="str">
        <f>IF(Crate_BOMs[[#This Row],['# POs in Crate]]=1,Crate_BOMs[[#This Row],[PO Sublot]],IF(Crate_BOMs[[#This Row],[UPDATED Sublot]]="","",Crate_BOMs[[#This Row],[UPDATED Sublot]]))</f>
        <v>2.02</v>
      </c>
    </row>
    <row r="248" spans="1:33" x14ac:dyDescent="0.25">
      <c r="A248">
        <v>5</v>
      </c>
      <c r="B248">
        <v>300520681</v>
      </c>
      <c r="C248">
        <v>2394178</v>
      </c>
      <c r="D248">
        <v>1</v>
      </c>
      <c r="E248" t="s">
        <v>57</v>
      </c>
      <c r="F248" t="s">
        <v>70</v>
      </c>
      <c r="G248">
        <v>2892</v>
      </c>
      <c r="H248">
        <v>2496</v>
      </c>
      <c r="I248">
        <v>114</v>
      </c>
      <c r="J248">
        <v>98</v>
      </c>
      <c r="K248">
        <v>397</v>
      </c>
      <c r="L248">
        <v>1</v>
      </c>
      <c r="M248" t="s">
        <v>55</v>
      </c>
      <c r="N248" t="s">
        <v>56</v>
      </c>
      <c r="O248" s="2">
        <v>875.2351801399999</v>
      </c>
      <c r="P248" s="15">
        <v>45748</v>
      </c>
      <c r="Q248" s="15">
        <v>45770</v>
      </c>
      <c r="R248" s="15">
        <v>45777</v>
      </c>
      <c r="S248" t="s">
        <v>21</v>
      </c>
      <c r="T248">
        <v>5</v>
      </c>
      <c r="U248" s="2">
        <v>500.44933473999998</v>
      </c>
      <c r="V248" s="2">
        <v>6613.8678599999994</v>
      </c>
      <c r="W248" s="2">
        <v>10.367454400000002</v>
      </c>
      <c r="X248" s="2">
        <v>1.2139108000000001</v>
      </c>
      <c r="Y248" s="2">
        <v>8.7926511999999999</v>
      </c>
      <c r="Z248" s="6">
        <f>Crate_BOMs[[#This Row],[glass weight (lb)]]+Crate_BOMs[[#This Row],[Crate Weight (lb)]]/COUNTIF(Crate_BOMs[crate no.],Crate_BOMs[[#This Row],[crate no.]])</f>
        <v>975.32504708799991</v>
      </c>
      <c r="AA248" s="6" t="str">
        <f>IFERROR(MID(Crate_BOMs[[#This Row],[no]],FIND("ECN",Crate_BOMs[[#This Row],[no]]),200),MID(Crate_BOMs[[#This Row],[no]],39,200))</f>
        <v>2.02 GLZ01</v>
      </c>
      <c r="AB248" s="6" t="str">
        <f>SUBSTITUTE(IF(RIGHT(Crate_BOMs[[#This Row],[PO Sublot-GL]],6)="curved",RIGHT(Crate_BOMs[[#This Row],[PO Sublot-GL]],12),RIGHT(Crate_BOMs[[#This Row],[PO Sublot-GL]],5))," ","")</f>
        <v>GLZ01</v>
      </c>
      <c r="AC248" s="6" t="str">
        <f>SUBSTITUTE(LEFT(Crate_BOMs[[#This Row],[PO Sublot-GL]],LEN(Crate_BOMs[[#This Row],[PO Sublot-GL]])-LEN(Crate_BOMs[[#This Row],[Glass Type]]))," ","")</f>
        <v>2.02</v>
      </c>
      <c r="AD248" s="6" t="str">
        <f>LEFT(Crate_BOMs[[#This Row],[no]],FIND(" ",Crate_BOMs[[#This Row],[no]],5)-1)</f>
        <v>PO 40538</v>
      </c>
      <c r="AE248" s="6" cm="1">
        <f t="array" ref="AE248">COUNTA(_xlfn.UNIQUE(_xlfn._xlws.FILTER(Crate_BOMs[PO],Crate_BOMs[crate no.]=Crate_BOMs[[#This Row],[crate no.]])))</f>
        <v>1</v>
      </c>
      <c r="AF248" s="10" t="str">
        <f>IF(Crate_BOMs[[#This Row],['# POs in Crate]]=1,"",IF(VLOOKUP(Crate_BOMs[[#This Row],[crate no.]],Crates_[[crate no.]:[New Sublot]],3,FALSE)="","",VLOOKUP(Crate_BOMs[[#This Row],[crate no.]],Crates_[[crate no.]:[New Sublot]],3,FALSE)))</f>
        <v/>
      </c>
      <c r="AG248" s="6" t="str">
        <f>IF(Crate_BOMs[[#This Row],['# POs in Crate]]=1,Crate_BOMs[[#This Row],[PO Sublot]],IF(Crate_BOMs[[#This Row],[UPDATED Sublot]]="","",Crate_BOMs[[#This Row],[UPDATED Sublot]]))</f>
        <v>2.02</v>
      </c>
    </row>
    <row r="249" spans="1:33" x14ac:dyDescent="0.25">
      <c r="A249">
        <v>5</v>
      </c>
      <c r="B249">
        <v>300520681</v>
      </c>
      <c r="C249">
        <v>2394178</v>
      </c>
      <c r="D249">
        <v>1</v>
      </c>
      <c r="E249" t="s">
        <v>57</v>
      </c>
      <c r="F249" t="s">
        <v>70</v>
      </c>
      <c r="G249">
        <v>2892</v>
      </c>
      <c r="H249">
        <v>2496</v>
      </c>
      <c r="I249">
        <v>114</v>
      </c>
      <c r="J249">
        <v>98</v>
      </c>
      <c r="K249">
        <v>397</v>
      </c>
      <c r="L249">
        <v>1</v>
      </c>
      <c r="M249" t="s">
        <v>55</v>
      </c>
      <c r="N249" t="s">
        <v>56</v>
      </c>
      <c r="O249" s="2">
        <v>875.2351801399999</v>
      </c>
      <c r="P249" s="15">
        <v>45748</v>
      </c>
      <c r="Q249" s="15">
        <v>45770</v>
      </c>
      <c r="R249" s="15">
        <v>45777</v>
      </c>
      <c r="S249" t="s">
        <v>21</v>
      </c>
      <c r="T249">
        <v>5</v>
      </c>
      <c r="U249" s="2">
        <v>500.44933473999998</v>
      </c>
      <c r="V249" s="2">
        <v>6613.8678599999994</v>
      </c>
      <c r="W249" s="2">
        <v>10.367454400000002</v>
      </c>
      <c r="X249" s="2">
        <v>1.2139108000000001</v>
      </c>
      <c r="Y249" s="2">
        <v>8.7926511999999999</v>
      </c>
      <c r="Z249" s="6">
        <f>Crate_BOMs[[#This Row],[glass weight (lb)]]+Crate_BOMs[[#This Row],[Crate Weight (lb)]]/COUNTIF(Crate_BOMs[crate no.],Crate_BOMs[[#This Row],[crate no.]])</f>
        <v>975.32504708799991</v>
      </c>
      <c r="AA249" s="6" t="str">
        <f>IFERROR(MID(Crate_BOMs[[#This Row],[no]],FIND("ECN",Crate_BOMs[[#This Row],[no]]),200),MID(Crate_BOMs[[#This Row],[no]],39,200))</f>
        <v>2.02 GLZ01</v>
      </c>
      <c r="AB249" s="6" t="str">
        <f>SUBSTITUTE(IF(RIGHT(Crate_BOMs[[#This Row],[PO Sublot-GL]],6)="curved",RIGHT(Crate_BOMs[[#This Row],[PO Sublot-GL]],12),RIGHT(Crate_BOMs[[#This Row],[PO Sublot-GL]],5))," ","")</f>
        <v>GLZ01</v>
      </c>
      <c r="AC249" s="6" t="str">
        <f>SUBSTITUTE(LEFT(Crate_BOMs[[#This Row],[PO Sublot-GL]],LEN(Crate_BOMs[[#This Row],[PO Sublot-GL]])-LEN(Crate_BOMs[[#This Row],[Glass Type]]))," ","")</f>
        <v>2.02</v>
      </c>
      <c r="AD249" s="6" t="str">
        <f>LEFT(Crate_BOMs[[#This Row],[no]],FIND(" ",Crate_BOMs[[#This Row],[no]],5)-1)</f>
        <v>PO 40538</v>
      </c>
      <c r="AE249" s="6" cm="1">
        <f t="array" ref="AE249">COUNTA(_xlfn.UNIQUE(_xlfn._xlws.FILTER(Crate_BOMs[PO],Crate_BOMs[crate no.]=Crate_BOMs[[#This Row],[crate no.]])))</f>
        <v>1</v>
      </c>
      <c r="AF249" s="10" t="str">
        <f>IF(Crate_BOMs[[#This Row],['# POs in Crate]]=1,"",IF(VLOOKUP(Crate_BOMs[[#This Row],[crate no.]],Crates_[[crate no.]:[New Sublot]],3,FALSE)="","",VLOOKUP(Crate_BOMs[[#This Row],[crate no.]],Crates_[[crate no.]:[New Sublot]],3,FALSE)))</f>
        <v/>
      </c>
      <c r="AG249" s="6" t="str">
        <f>IF(Crate_BOMs[[#This Row],['# POs in Crate]]=1,Crate_BOMs[[#This Row],[PO Sublot]],IF(Crate_BOMs[[#This Row],[UPDATED Sublot]]="","",Crate_BOMs[[#This Row],[UPDATED Sublot]]))</f>
        <v>2.02</v>
      </c>
    </row>
    <row r="250" spans="1:33" x14ac:dyDescent="0.25">
      <c r="A250">
        <v>5</v>
      </c>
      <c r="B250">
        <v>300520681</v>
      </c>
      <c r="C250">
        <v>2394178</v>
      </c>
      <c r="D250">
        <v>1</v>
      </c>
      <c r="E250" t="s">
        <v>57</v>
      </c>
      <c r="F250" t="s">
        <v>70</v>
      </c>
      <c r="G250">
        <v>2892</v>
      </c>
      <c r="H250">
        <v>2496</v>
      </c>
      <c r="I250">
        <v>114</v>
      </c>
      <c r="J250">
        <v>98</v>
      </c>
      <c r="K250">
        <v>397</v>
      </c>
      <c r="L250">
        <v>1</v>
      </c>
      <c r="M250" t="s">
        <v>55</v>
      </c>
      <c r="N250" t="s">
        <v>56</v>
      </c>
      <c r="O250" s="2">
        <v>875.2351801399999</v>
      </c>
      <c r="P250" s="15">
        <v>45748</v>
      </c>
      <c r="Q250" s="15">
        <v>45770</v>
      </c>
      <c r="R250" s="15">
        <v>45777</v>
      </c>
      <c r="S250" t="s">
        <v>21</v>
      </c>
      <c r="T250">
        <v>5</v>
      </c>
      <c r="U250" s="2">
        <v>500.44933473999998</v>
      </c>
      <c r="V250" s="2">
        <v>6613.8678599999994</v>
      </c>
      <c r="W250" s="2">
        <v>10.367454400000002</v>
      </c>
      <c r="X250" s="2">
        <v>1.2139108000000001</v>
      </c>
      <c r="Y250" s="2">
        <v>8.7926511999999999</v>
      </c>
      <c r="Z250" s="6">
        <f>Crate_BOMs[[#This Row],[glass weight (lb)]]+Crate_BOMs[[#This Row],[Crate Weight (lb)]]/COUNTIF(Crate_BOMs[crate no.],Crate_BOMs[[#This Row],[crate no.]])</f>
        <v>975.32504708799991</v>
      </c>
      <c r="AA250" s="6" t="str">
        <f>IFERROR(MID(Crate_BOMs[[#This Row],[no]],FIND("ECN",Crate_BOMs[[#This Row],[no]]),200),MID(Crate_BOMs[[#This Row],[no]],39,200))</f>
        <v>2.02 GLZ01</v>
      </c>
      <c r="AB250" s="6" t="str">
        <f>SUBSTITUTE(IF(RIGHT(Crate_BOMs[[#This Row],[PO Sublot-GL]],6)="curved",RIGHT(Crate_BOMs[[#This Row],[PO Sublot-GL]],12),RIGHT(Crate_BOMs[[#This Row],[PO Sublot-GL]],5))," ","")</f>
        <v>GLZ01</v>
      </c>
      <c r="AC250" s="6" t="str">
        <f>SUBSTITUTE(LEFT(Crate_BOMs[[#This Row],[PO Sublot-GL]],LEN(Crate_BOMs[[#This Row],[PO Sublot-GL]])-LEN(Crate_BOMs[[#This Row],[Glass Type]]))," ","")</f>
        <v>2.02</v>
      </c>
      <c r="AD250" s="6" t="str">
        <f>LEFT(Crate_BOMs[[#This Row],[no]],FIND(" ",Crate_BOMs[[#This Row],[no]],5)-1)</f>
        <v>PO 40538</v>
      </c>
      <c r="AE250" s="6" cm="1">
        <f t="array" ref="AE250">COUNTA(_xlfn.UNIQUE(_xlfn._xlws.FILTER(Crate_BOMs[PO],Crate_BOMs[crate no.]=Crate_BOMs[[#This Row],[crate no.]])))</f>
        <v>1</v>
      </c>
      <c r="AF250" s="10" t="str">
        <f>IF(Crate_BOMs[[#This Row],['# POs in Crate]]=1,"",IF(VLOOKUP(Crate_BOMs[[#This Row],[crate no.]],Crates_[[crate no.]:[New Sublot]],3,FALSE)="","",VLOOKUP(Crate_BOMs[[#This Row],[crate no.]],Crates_[[crate no.]:[New Sublot]],3,FALSE)))</f>
        <v/>
      </c>
      <c r="AG250" s="6" t="str">
        <f>IF(Crate_BOMs[[#This Row],['# POs in Crate]]=1,Crate_BOMs[[#This Row],[PO Sublot]],IF(Crate_BOMs[[#This Row],[UPDATED Sublot]]="","",Crate_BOMs[[#This Row],[UPDATED Sublot]]))</f>
        <v>2.02</v>
      </c>
    </row>
    <row r="251" spans="1:33" x14ac:dyDescent="0.25">
      <c r="A251">
        <v>5</v>
      </c>
      <c r="B251">
        <v>300520681</v>
      </c>
      <c r="C251">
        <v>2394178</v>
      </c>
      <c r="D251">
        <v>1</v>
      </c>
      <c r="E251" t="s">
        <v>57</v>
      </c>
      <c r="F251" t="s">
        <v>70</v>
      </c>
      <c r="G251">
        <v>2892</v>
      </c>
      <c r="H251">
        <v>2496</v>
      </c>
      <c r="I251">
        <v>114</v>
      </c>
      <c r="J251">
        <v>98</v>
      </c>
      <c r="K251">
        <v>397</v>
      </c>
      <c r="L251">
        <v>1</v>
      </c>
      <c r="M251" t="s">
        <v>55</v>
      </c>
      <c r="N251" t="s">
        <v>56</v>
      </c>
      <c r="O251" s="2">
        <v>875.2351801399999</v>
      </c>
      <c r="P251" s="15">
        <v>45748</v>
      </c>
      <c r="Q251" s="15">
        <v>45770</v>
      </c>
      <c r="R251" s="15">
        <v>45777</v>
      </c>
      <c r="S251" t="s">
        <v>21</v>
      </c>
      <c r="T251">
        <v>5</v>
      </c>
      <c r="U251" s="2">
        <v>500.44933473999998</v>
      </c>
      <c r="V251" s="2">
        <v>6613.8678599999994</v>
      </c>
      <c r="W251" s="2">
        <v>10.367454400000002</v>
      </c>
      <c r="X251" s="2">
        <v>1.2139108000000001</v>
      </c>
      <c r="Y251" s="2">
        <v>8.7926511999999999</v>
      </c>
      <c r="Z251" s="6">
        <f>Crate_BOMs[[#This Row],[glass weight (lb)]]+Crate_BOMs[[#This Row],[Crate Weight (lb)]]/COUNTIF(Crate_BOMs[crate no.],Crate_BOMs[[#This Row],[crate no.]])</f>
        <v>975.32504708799991</v>
      </c>
      <c r="AA251" s="6" t="str">
        <f>IFERROR(MID(Crate_BOMs[[#This Row],[no]],FIND("ECN",Crate_BOMs[[#This Row],[no]]),200),MID(Crate_BOMs[[#This Row],[no]],39,200))</f>
        <v>2.02 GLZ01</v>
      </c>
      <c r="AB251" s="6" t="str">
        <f>SUBSTITUTE(IF(RIGHT(Crate_BOMs[[#This Row],[PO Sublot-GL]],6)="curved",RIGHT(Crate_BOMs[[#This Row],[PO Sublot-GL]],12),RIGHT(Crate_BOMs[[#This Row],[PO Sublot-GL]],5))," ","")</f>
        <v>GLZ01</v>
      </c>
      <c r="AC251" s="6" t="str">
        <f>SUBSTITUTE(LEFT(Crate_BOMs[[#This Row],[PO Sublot-GL]],LEN(Crate_BOMs[[#This Row],[PO Sublot-GL]])-LEN(Crate_BOMs[[#This Row],[Glass Type]]))," ","")</f>
        <v>2.02</v>
      </c>
      <c r="AD251" s="6" t="str">
        <f>LEFT(Crate_BOMs[[#This Row],[no]],FIND(" ",Crate_BOMs[[#This Row],[no]],5)-1)</f>
        <v>PO 40538</v>
      </c>
      <c r="AE251" s="6" cm="1">
        <f t="array" ref="AE251">COUNTA(_xlfn.UNIQUE(_xlfn._xlws.FILTER(Crate_BOMs[PO],Crate_BOMs[crate no.]=Crate_BOMs[[#This Row],[crate no.]])))</f>
        <v>1</v>
      </c>
      <c r="AF251" s="10" t="str">
        <f>IF(Crate_BOMs[[#This Row],['# POs in Crate]]=1,"",IF(VLOOKUP(Crate_BOMs[[#This Row],[crate no.]],Crates_[[crate no.]:[New Sublot]],3,FALSE)="","",VLOOKUP(Crate_BOMs[[#This Row],[crate no.]],Crates_[[crate no.]:[New Sublot]],3,FALSE)))</f>
        <v/>
      </c>
      <c r="AG251" s="6" t="str">
        <f>IF(Crate_BOMs[[#This Row],['# POs in Crate]]=1,Crate_BOMs[[#This Row],[PO Sublot]],IF(Crate_BOMs[[#This Row],[UPDATED Sublot]]="","",Crate_BOMs[[#This Row],[UPDATED Sublot]]))</f>
        <v>2.02</v>
      </c>
    </row>
    <row r="252" spans="1:33" x14ac:dyDescent="0.25">
      <c r="A252">
        <v>6</v>
      </c>
      <c r="B252">
        <v>300522149</v>
      </c>
      <c r="C252">
        <v>2394178</v>
      </c>
      <c r="D252">
        <v>1</v>
      </c>
      <c r="E252" t="s">
        <v>57</v>
      </c>
      <c r="F252" t="s">
        <v>70</v>
      </c>
      <c r="G252">
        <v>2892</v>
      </c>
      <c r="H252">
        <v>2496</v>
      </c>
      <c r="I252">
        <v>114</v>
      </c>
      <c r="J252">
        <v>98</v>
      </c>
      <c r="K252">
        <v>397</v>
      </c>
      <c r="L252">
        <v>1</v>
      </c>
      <c r="M252" t="s">
        <v>55</v>
      </c>
      <c r="N252" t="s">
        <v>56</v>
      </c>
      <c r="O252" s="2">
        <v>875.2351801399999</v>
      </c>
      <c r="P252" s="15">
        <v>45748</v>
      </c>
      <c r="Q252" s="15">
        <v>45770</v>
      </c>
      <c r="R252" s="15">
        <v>45777</v>
      </c>
      <c r="S252" t="s">
        <v>21</v>
      </c>
      <c r="T252">
        <v>5</v>
      </c>
      <c r="U252" s="2">
        <v>500.44933473999998</v>
      </c>
      <c r="V252" s="2">
        <v>6613.8678599999994</v>
      </c>
      <c r="W252" s="2">
        <v>10.367454400000002</v>
      </c>
      <c r="X252" s="2">
        <v>1.2139108000000001</v>
      </c>
      <c r="Y252" s="2">
        <v>8.7926511999999999</v>
      </c>
      <c r="Z252" s="6">
        <f>Crate_BOMs[[#This Row],[glass weight (lb)]]+Crate_BOMs[[#This Row],[Crate Weight (lb)]]/COUNTIF(Crate_BOMs[crate no.],Crate_BOMs[[#This Row],[crate no.]])</f>
        <v>975.32504708799991</v>
      </c>
      <c r="AA252" s="6" t="str">
        <f>IFERROR(MID(Crate_BOMs[[#This Row],[no]],FIND("ECN",Crate_BOMs[[#This Row],[no]]),200),MID(Crate_BOMs[[#This Row],[no]],39,200))</f>
        <v>2.02 GLZ01</v>
      </c>
      <c r="AB252" s="6" t="str">
        <f>SUBSTITUTE(IF(RIGHT(Crate_BOMs[[#This Row],[PO Sublot-GL]],6)="curved",RIGHT(Crate_BOMs[[#This Row],[PO Sublot-GL]],12),RIGHT(Crate_BOMs[[#This Row],[PO Sublot-GL]],5))," ","")</f>
        <v>GLZ01</v>
      </c>
      <c r="AC252" s="6" t="str">
        <f>SUBSTITUTE(LEFT(Crate_BOMs[[#This Row],[PO Sublot-GL]],LEN(Crate_BOMs[[#This Row],[PO Sublot-GL]])-LEN(Crate_BOMs[[#This Row],[Glass Type]]))," ","")</f>
        <v>2.02</v>
      </c>
      <c r="AD252" s="6" t="str">
        <f>LEFT(Crate_BOMs[[#This Row],[no]],FIND(" ",Crate_BOMs[[#This Row],[no]],5)-1)</f>
        <v>PO 40538</v>
      </c>
      <c r="AE252" s="6" cm="1">
        <f t="array" ref="AE252">COUNTA(_xlfn.UNIQUE(_xlfn._xlws.FILTER(Crate_BOMs[PO],Crate_BOMs[crate no.]=Crate_BOMs[[#This Row],[crate no.]])))</f>
        <v>1</v>
      </c>
      <c r="AF252" s="10" t="str">
        <f>IF(Crate_BOMs[[#This Row],['# POs in Crate]]=1,"",IF(VLOOKUP(Crate_BOMs[[#This Row],[crate no.]],Crates_[[crate no.]:[New Sublot]],3,FALSE)="","",VLOOKUP(Crate_BOMs[[#This Row],[crate no.]],Crates_[[crate no.]:[New Sublot]],3,FALSE)))</f>
        <v/>
      </c>
      <c r="AG252" s="6" t="str">
        <f>IF(Crate_BOMs[[#This Row],['# POs in Crate]]=1,Crate_BOMs[[#This Row],[PO Sublot]],IF(Crate_BOMs[[#This Row],[UPDATED Sublot]]="","",Crate_BOMs[[#This Row],[UPDATED Sublot]]))</f>
        <v>2.02</v>
      </c>
    </row>
    <row r="253" spans="1:33" x14ac:dyDescent="0.25">
      <c r="A253">
        <v>6</v>
      </c>
      <c r="B253">
        <v>300522149</v>
      </c>
      <c r="C253">
        <v>2394178</v>
      </c>
      <c r="D253">
        <v>1</v>
      </c>
      <c r="E253" t="s">
        <v>57</v>
      </c>
      <c r="F253" t="s">
        <v>70</v>
      </c>
      <c r="G253">
        <v>2892</v>
      </c>
      <c r="H253">
        <v>2496</v>
      </c>
      <c r="I253">
        <v>114</v>
      </c>
      <c r="J253">
        <v>98</v>
      </c>
      <c r="K253">
        <v>397</v>
      </c>
      <c r="L253">
        <v>1</v>
      </c>
      <c r="M253" t="s">
        <v>55</v>
      </c>
      <c r="N253" t="s">
        <v>56</v>
      </c>
      <c r="O253" s="2">
        <v>875.2351801399999</v>
      </c>
      <c r="P253" s="15">
        <v>45748</v>
      </c>
      <c r="Q253" s="15">
        <v>45770</v>
      </c>
      <c r="R253" s="15">
        <v>45777</v>
      </c>
      <c r="S253" t="s">
        <v>21</v>
      </c>
      <c r="T253">
        <v>5</v>
      </c>
      <c r="U253" s="2">
        <v>500.44933473999998</v>
      </c>
      <c r="V253" s="2">
        <v>6613.8678599999994</v>
      </c>
      <c r="W253" s="2">
        <v>10.367454400000002</v>
      </c>
      <c r="X253" s="2">
        <v>1.2139108000000001</v>
      </c>
      <c r="Y253" s="2">
        <v>8.7926511999999999</v>
      </c>
      <c r="Z253" s="6">
        <f>Crate_BOMs[[#This Row],[glass weight (lb)]]+Crate_BOMs[[#This Row],[Crate Weight (lb)]]/COUNTIF(Crate_BOMs[crate no.],Crate_BOMs[[#This Row],[crate no.]])</f>
        <v>975.32504708799991</v>
      </c>
      <c r="AA253" s="6" t="str">
        <f>IFERROR(MID(Crate_BOMs[[#This Row],[no]],FIND("ECN",Crate_BOMs[[#This Row],[no]]),200),MID(Crate_BOMs[[#This Row],[no]],39,200))</f>
        <v>2.02 GLZ01</v>
      </c>
      <c r="AB253" s="6" t="str">
        <f>SUBSTITUTE(IF(RIGHT(Crate_BOMs[[#This Row],[PO Sublot-GL]],6)="curved",RIGHT(Crate_BOMs[[#This Row],[PO Sublot-GL]],12),RIGHT(Crate_BOMs[[#This Row],[PO Sublot-GL]],5))," ","")</f>
        <v>GLZ01</v>
      </c>
      <c r="AC253" s="6" t="str">
        <f>SUBSTITUTE(LEFT(Crate_BOMs[[#This Row],[PO Sublot-GL]],LEN(Crate_BOMs[[#This Row],[PO Sublot-GL]])-LEN(Crate_BOMs[[#This Row],[Glass Type]]))," ","")</f>
        <v>2.02</v>
      </c>
      <c r="AD253" s="6" t="str">
        <f>LEFT(Crate_BOMs[[#This Row],[no]],FIND(" ",Crate_BOMs[[#This Row],[no]],5)-1)</f>
        <v>PO 40538</v>
      </c>
      <c r="AE253" s="6" cm="1">
        <f t="array" ref="AE253">COUNTA(_xlfn.UNIQUE(_xlfn._xlws.FILTER(Crate_BOMs[PO],Crate_BOMs[crate no.]=Crate_BOMs[[#This Row],[crate no.]])))</f>
        <v>1</v>
      </c>
      <c r="AF253" s="10" t="str">
        <f>IF(Crate_BOMs[[#This Row],['# POs in Crate]]=1,"",IF(VLOOKUP(Crate_BOMs[[#This Row],[crate no.]],Crates_[[crate no.]:[New Sublot]],3,FALSE)="","",VLOOKUP(Crate_BOMs[[#This Row],[crate no.]],Crates_[[crate no.]:[New Sublot]],3,FALSE)))</f>
        <v/>
      </c>
      <c r="AG253" s="6" t="str">
        <f>IF(Crate_BOMs[[#This Row],['# POs in Crate]]=1,Crate_BOMs[[#This Row],[PO Sublot]],IF(Crate_BOMs[[#This Row],[UPDATED Sublot]]="","",Crate_BOMs[[#This Row],[UPDATED Sublot]]))</f>
        <v>2.02</v>
      </c>
    </row>
    <row r="254" spans="1:33" x14ac:dyDescent="0.25">
      <c r="A254">
        <v>6</v>
      </c>
      <c r="B254">
        <v>300522149</v>
      </c>
      <c r="C254">
        <v>2394178</v>
      </c>
      <c r="D254">
        <v>1</v>
      </c>
      <c r="E254" t="s">
        <v>57</v>
      </c>
      <c r="F254" t="s">
        <v>70</v>
      </c>
      <c r="G254">
        <v>2892</v>
      </c>
      <c r="H254">
        <v>2496</v>
      </c>
      <c r="I254">
        <v>114</v>
      </c>
      <c r="J254">
        <v>98</v>
      </c>
      <c r="K254">
        <v>397</v>
      </c>
      <c r="L254">
        <v>1</v>
      </c>
      <c r="M254" t="s">
        <v>55</v>
      </c>
      <c r="N254" t="s">
        <v>56</v>
      </c>
      <c r="O254" s="2">
        <v>875.2351801399999</v>
      </c>
      <c r="P254" s="15">
        <v>45748</v>
      </c>
      <c r="Q254" s="15">
        <v>45770</v>
      </c>
      <c r="R254" s="15">
        <v>45777</v>
      </c>
      <c r="S254" t="s">
        <v>21</v>
      </c>
      <c r="T254">
        <v>5</v>
      </c>
      <c r="U254" s="2">
        <v>500.44933473999998</v>
      </c>
      <c r="V254" s="2">
        <v>6613.8678599999994</v>
      </c>
      <c r="W254" s="2">
        <v>10.367454400000002</v>
      </c>
      <c r="X254" s="2">
        <v>1.2139108000000001</v>
      </c>
      <c r="Y254" s="2">
        <v>8.7926511999999999</v>
      </c>
      <c r="Z254" s="6">
        <f>Crate_BOMs[[#This Row],[glass weight (lb)]]+Crate_BOMs[[#This Row],[Crate Weight (lb)]]/COUNTIF(Crate_BOMs[crate no.],Crate_BOMs[[#This Row],[crate no.]])</f>
        <v>975.32504708799991</v>
      </c>
      <c r="AA254" s="6" t="str">
        <f>IFERROR(MID(Crate_BOMs[[#This Row],[no]],FIND("ECN",Crate_BOMs[[#This Row],[no]]),200),MID(Crate_BOMs[[#This Row],[no]],39,200))</f>
        <v>2.02 GLZ01</v>
      </c>
      <c r="AB254" s="6" t="str">
        <f>SUBSTITUTE(IF(RIGHT(Crate_BOMs[[#This Row],[PO Sublot-GL]],6)="curved",RIGHT(Crate_BOMs[[#This Row],[PO Sublot-GL]],12),RIGHT(Crate_BOMs[[#This Row],[PO Sublot-GL]],5))," ","")</f>
        <v>GLZ01</v>
      </c>
      <c r="AC254" s="6" t="str">
        <f>SUBSTITUTE(LEFT(Crate_BOMs[[#This Row],[PO Sublot-GL]],LEN(Crate_BOMs[[#This Row],[PO Sublot-GL]])-LEN(Crate_BOMs[[#This Row],[Glass Type]]))," ","")</f>
        <v>2.02</v>
      </c>
      <c r="AD254" s="6" t="str">
        <f>LEFT(Crate_BOMs[[#This Row],[no]],FIND(" ",Crate_BOMs[[#This Row],[no]],5)-1)</f>
        <v>PO 40538</v>
      </c>
      <c r="AE254" s="6" cm="1">
        <f t="array" ref="AE254">COUNTA(_xlfn.UNIQUE(_xlfn._xlws.FILTER(Crate_BOMs[PO],Crate_BOMs[crate no.]=Crate_BOMs[[#This Row],[crate no.]])))</f>
        <v>1</v>
      </c>
      <c r="AF254" s="10" t="str">
        <f>IF(Crate_BOMs[[#This Row],['# POs in Crate]]=1,"",IF(VLOOKUP(Crate_BOMs[[#This Row],[crate no.]],Crates_[[crate no.]:[New Sublot]],3,FALSE)="","",VLOOKUP(Crate_BOMs[[#This Row],[crate no.]],Crates_[[crate no.]:[New Sublot]],3,FALSE)))</f>
        <v/>
      </c>
      <c r="AG254" s="6" t="str">
        <f>IF(Crate_BOMs[[#This Row],['# POs in Crate]]=1,Crate_BOMs[[#This Row],[PO Sublot]],IF(Crate_BOMs[[#This Row],[UPDATED Sublot]]="","",Crate_BOMs[[#This Row],[UPDATED Sublot]]))</f>
        <v>2.02</v>
      </c>
    </row>
    <row r="255" spans="1:33" x14ac:dyDescent="0.25">
      <c r="A255">
        <v>6</v>
      </c>
      <c r="B255">
        <v>300522149</v>
      </c>
      <c r="C255">
        <v>2394178</v>
      </c>
      <c r="D255">
        <v>1</v>
      </c>
      <c r="E255" t="s">
        <v>57</v>
      </c>
      <c r="F255" t="s">
        <v>70</v>
      </c>
      <c r="G255">
        <v>2892</v>
      </c>
      <c r="H255">
        <v>2496</v>
      </c>
      <c r="I255">
        <v>114</v>
      </c>
      <c r="J255">
        <v>98</v>
      </c>
      <c r="K255">
        <v>397</v>
      </c>
      <c r="L255">
        <v>1</v>
      </c>
      <c r="M255" t="s">
        <v>55</v>
      </c>
      <c r="N255" t="s">
        <v>56</v>
      </c>
      <c r="O255" s="2">
        <v>875.2351801399999</v>
      </c>
      <c r="P255" s="15">
        <v>45748</v>
      </c>
      <c r="Q255" s="15">
        <v>45770</v>
      </c>
      <c r="R255" s="15">
        <v>45777</v>
      </c>
      <c r="S255" t="s">
        <v>21</v>
      </c>
      <c r="T255">
        <v>5</v>
      </c>
      <c r="U255" s="2">
        <v>500.44933473999998</v>
      </c>
      <c r="V255" s="2">
        <v>6613.8678599999994</v>
      </c>
      <c r="W255" s="2">
        <v>10.367454400000002</v>
      </c>
      <c r="X255" s="2">
        <v>1.2139108000000001</v>
      </c>
      <c r="Y255" s="2">
        <v>8.7926511999999999</v>
      </c>
      <c r="Z255" s="6">
        <f>Crate_BOMs[[#This Row],[glass weight (lb)]]+Crate_BOMs[[#This Row],[Crate Weight (lb)]]/COUNTIF(Crate_BOMs[crate no.],Crate_BOMs[[#This Row],[crate no.]])</f>
        <v>975.32504708799991</v>
      </c>
      <c r="AA255" s="6" t="str">
        <f>IFERROR(MID(Crate_BOMs[[#This Row],[no]],FIND("ECN",Crate_BOMs[[#This Row],[no]]),200),MID(Crate_BOMs[[#This Row],[no]],39,200))</f>
        <v>2.02 GLZ01</v>
      </c>
      <c r="AB255" s="6" t="str">
        <f>SUBSTITUTE(IF(RIGHT(Crate_BOMs[[#This Row],[PO Sublot-GL]],6)="curved",RIGHT(Crate_BOMs[[#This Row],[PO Sublot-GL]],12),RIGHT(Crate_BOMs[[#This Row],[PO Sublot-GL]],5))," ","")</f>
        <v>GLZ01</v>
      </c>
      <c r="AC255" s="6" t="str">
        <f>SUBSTITUTE(LEFT(Crate_BOMs[[#This Row],[PO Sublot-GL]],LEN(Crate_BOMs[[#This Row],[PO Sublot-GL]])-LEN(Crate_BOMs[[#This Row],[Glass Type]]))," ","")</f>
        <v>2.02</v>
      </c>
      <c r="AD255" s="6" t="str">
        <f>LEFT(Crate_BOMs[[#This Row],[no]],FIND(" ",Crate_BOMs[[#This Row],[no]],5)-1)</f>
        <v>PO 40538</v>
      </c>
      <c r="AE255" s="6" cm="1">
        <f t="array" ref="AE255">COUNTA(_xlfn.UNIQUE(_xlfn._xlws.FILTER(Crate_BOMs[PO],Crate_BOMs[crate no.]=Crate_BOMs[[#This Row],[crate no.]])))</f>
        <v>1</v>
      </c>
      <c r="AF255" s="10" t="str">
        <f>IF(Crate_BOMs[[#This Row],['# POs in Crate]]=1,"",IF(VLOOKUP(Crate_BOMs[[#This Row],[crate no.]],Crates_[[crate no.]:[New Sublot]],3,FALSE)="","",VLOOKUP(Crate_BOMs[[#This Row],[crate no.]],Crates_[[crate no.]:[New Sublot]],3,FALSE)))</f>
        <v/>
      </c>
      <c r="AG255" s="6" t="str">
        <f>IF(Crate_BOMs[[#This Row],['# POs in Crate]]=1,Crate_BOMs[[#This Row],[PO Sublot]],IF(Crate_BOMs[[#This Row],[UPDATED Sublot]]="","",Crate_BOMs[[#This Row],[UPDATED Sublot]]))</f>
        <v>2.02</v>
      </c>
    </row>
    <row r="256" spans="1:33" x14ac:dyDescent="0.25">
      <c r="A256">
        <v>6</v>
      </c>
      <c r="B256">
        <v>300522149</v>
      </c>
      <c r="C256">
        <v>2394178</v>
      </c>
      <c r="D256">
        <v>1</v>
      </c>
      <c r="E256" t="s">
        <v>57</v>
      </c>
      <c r="F256" t="s">
        <v>70</v>
      </c>
      <c r="G256">
        <v>2892</v>
      </c>
      <c r="H256">
        <v>2496</v>
      </c>
      <c r="I256">
        <v>114</v>
      </c>
      <c r="J256">
        <v>98</v>
      </c>
      <c r="K256">
        <v>397</v>
      </c>
      <c r="L256">
        <v>1</v>
      </c>
      <c r="M256" t="s">
        <v>55</v>
      </c>
      <c r="N256" t="s">
        <v>56</v>
      </c>
      <c r="O256" s="2">
        <v>875.2351801399999</v>
      </c>
      <c r="P256" s="15">
        <v>45748</v>
      </c>
      <c r="Q256" s="15">
        <v>45770</v>
      </c>
      <c r="R256" s="15">
        <v>45777</v>
      </c>
      <c r="S256" t="s">
        <v>21</v>
      </c>
      <c r="T256">
        <v>5</v>
      </c>
      <c r="U256" s="2">
        <v>500.44933473999998</v>
      </c>
      <c r="V256" s="2">
        <v>6613.8678599999994</v>
      </c>
      <c r="W256" s="2">
        <v>10.367454400000002</v>
      </c>
      <c r="X256" s="2">
        <v>1.2139108000000001</v>
      </c>
      <c r="Y256" s="2">
        <v>8.7926511999999999</v>
      </c>
      <c r="Z256" s="6">
        <f>Crate_BOMs[[#This Row],[glass weight (lb)]]+Crate_BOMs[[#This Row],[Crate Weight (lb)]]/COUNTIF(Crate_BOMs[crate no.],Crate_BOMs[[#This Row],[crate no.]])</f>
        <v>975.32504708799991</v>
      </c>
      <c r="AA256" s="6" t="str">
        <f>IFERROR(MID(Crate_BOMs[[#This Row],[no]],FIND("ECN",Crate_BOMs[[#This Row],[no]]),200),MID(Crate_BOMs[[#This Row],[no]],39,200))</f>
        <v>2.02 GLZ01</v>
      </c>
      <c r="AB256" s="6" t="str">
        <f>SUBSTITUTE(IF(RIGHT(Crate_BOMs[[#This Row],[PO Sublot-GL]],6)="curved",RIGHT(Crate_BOMs[[#This Row],[PO Sublot-GL]],12),RIGHT(Crate_BOMs[[#This Row],[PO Sublot-GL]],5))," ","")</f>
        <v>GLZ01</v>
      </c>
      <c r="AC256" s="6" t="str">
        <f>SUBSTITUTE(LEFT(Crate_BOMs[[#This Row],[PO Sublot-GL]],LEN(Crate_BOMs[[#This Row],[PO Sublot-GL]])-LEN(Crate_BOMs[[#This Row],[Glass Type]]))," ","")</f>
        <v>2.02</v>
      </c>
      <c r="AD256" s="6" t="str">
        <f>LEFT(Crate_BOMs[[#This Row],[no]],FIND(" ",Crate_BOMs[[#This Row],[no]],5)-1)</f>
        <v>PO 40538</v>
      </c>
      <c r="AE256" s="6" cm="1">
        <f t="array" ref="AE256">COUNTA(_xlfn.UNIQUE(_xlfn._xlws.FILTER(Crate_BOMs[PO],Crate_BOMs[crate no.]=Crate_BOMs[[#This Row],[crate no.]])))</f>
        <v>1</v>
      </c>
      <c r="AF256" s="10" t="str">
        <f>IF(Crate_BOMs[[#This Row],['# POs in Crate]]=1,"",IF(VLOOKUP(Crate_BOMs[[#This Row],[crate no.]],Crates_[[crate no.]:[New Sublot]],3,FALSE)="","",VLOOKUP(Crate_BOMs[[#This Row],[crate no.]],Crates_[[crate no.]:[New Sublot]],3,FALSE)))</f>
        <v/>
      </c>
      <c r="AG256" s="6" t="str">
        <f>IF(Crate_BOMs[[#This Row],['# POs in Crate]]=1,Crate_BOMs[[#This Row],[PO Sublot]],IF(Crate_BOMs[[#This Row],[UPDATED Sublot]]="","",Crate_BOMs[[#This Row],[UPDATED Sublot]]))</f>
        <v>2.02</v>
      </c>
    </row>
    <row r="257" spans="1:33" x14ac:dyDescent="0.25">
      <c r="A257">
        <v>6</v>
      </c>
      <c r="B257">
        <v>300521718</v>
      </c>
      <c r="C257">
        <v>2394738</v>
      </c>
      <c r="D257">
        <v>1</v>
      </c>
      <c r="E257" t="s">
        <v>125</v>
      </c>
      <c r="F257" t="s">
        <v>129</v>
      </c>
      <c r="G257">
        <v>2892</v>
      </c>
      <c r="H257">
        <v>2496</v>
      </c>
      <c r="I257">
        <v>114</v>
      </c>
      <c r="J257">
        <v>98</v>
      </c>
      <c r="K257">
        <v>397</v>
      </c>
      <c r="L257">
        <v>1</v>
      </c>
      <c r="M257" t="s">
        <v>55</v>
      </c>
      <c r="N257" t="s">
        <v>56</v>
      </c>
      <c r="O257" s="2">
        <v>875.2351801399999</v>
      </c>
      <c r="P257" s="15">
        <v>45748</v>
      </c>
      <c r="Q257" s="15">
        <v>45770</v>
      </c>
      <c r="R257" s="15">
        <v>45777</v>
      </c>
      <c r="S257" t="s">
        <v>21</v>
      </c>
      <c r="T257">
        <v>5</v>
      </c>
      <c r="U257" s="2">
        <v>500.44933473999998</v>
      </c>
      <c r="V257" s="2">
        <v>6613.8678599999994</v>
      </c>
      <c r="W257" s="2">
        <v>10.367454400000002</v>
      </c>
      <c r="X257" s="2">
        <v>1.2139108000000001</v>
      </c>
      <c r="Y257" s="2">
        <v>8.7926511999999999</v>
      </c>
      <c r="Z257" s="6">
        <f>Crate_BOMs[[#This Row],[glass weight (lb)]]+Crate_BOMs[[#This Row],[Crate Weight (lb)]]/COUNTIF(Crate_BOMs[crate no.],Crate_BOMs[[#This Row],[crate no.]])</f>
        <v>975.32504708799991</v>
      </c>
      <c r="AA257" s="6" t="str">
        <f>IFERROR(MID(Crate_BOMs[[#This Row],[no]],FIND("ECN",Crate_BOMs[[#This Row],[no]]),200),MID(Crate_BOMs[[#This Row],[no]],39,200))</f>
        <v>2.03 GLT01</v>
      </c>
      <c r="AB257" s="6" t="str">
        <f>SUBSTITUTE(IF(RIGHT(Crate_BOMs[[#This Row],[PO Sublot-GL]],6)="curved",RIGHT(Crate_BOMs[[#This Row],[PO Sublot-GL]],12),RIGHT(Crate_BOMs[[#This Row],[PO Sublot-GL]],5))," ","")</f>
        <v>GLT01</v>
      </c>
      <c r="AC257" s="6" t="str">
        <f>SUBSTITUTE(LEFT(Crate_BOMs[[#This Row],[PO Sublot-GL]],LEN(Crate_BOMs[[#This Row],[PO Sublot-GL]])-LEN(Crate_BOMs[[#This Row],[Glass Type]]))," ","")</f>
        <v>2.03</v>
      </c>
      <c r="AD257" s="6" t="str">
        <f>LEFT(Crate_BOMs[[#This Row],[no]],FIND(" ",Crate_BOMs[[#This Row],[no]],5)-1)</f>
        <v>PO 40540</v>
      </c>
      <c r="AE257" s="6" cm="1">
        <f t="array" ref="AE257">COUNTA(_xlfn.UNIQUE(_xlfn._xlws.FILTER(Crate_BOMs[PO],Crate_BOMs[crate no.]=Crate_BOMs[[#This Row],[crate no.]])))</f>
        <v>2</v>
      </c>
      <c r="AF257" s="10" t="str">
        <f>IF(Crate_BOMs[[#This Row],['# POs in Crate]]=1,"",IF(VLOOKUP(Crate_BOMs[[#This Row],[crate no.]],Crates_[[crate no.]:[New Sublot]],3,FALSE)="","",VLOOKUP(Crate_BOMs[[#This Row],[crate no.]],Crates_[[crate no.]:[New Sublot]],3,FALSE)))</f>
        <v>2.02</v>
      </c>
      <c r="AG257" s="6" t="str">
        <f>IF(Crate_BOMs[[#This Row],['# POs in Crate]]=1,Crate_BOMs[[#This Row],[PO Sublot]],IF(Crate_BOMs[[#This Row],[UPDATED Sublot]]="","",Crate_BOMs[[#This Row],[UPDATED Sublot]]))</f>
        <v>2.02</v>
      </c>
    </row>
    <row r="258" spans="1:33" x14ac:dyDescent="0.25">
      <c r="A258">
        <v>6</v>
      </c>
      <c r="B258">
        <v>300521718</v>
      </c>
      <c r="C258">
        <v>2394738</v>
      </c>
      <c r="D258">
        <v>1</v>
      </c>
      <c r="E258" t="s">
        <v>125</v>
      </c>
      <c r="F258" t="s">
        <v>129</v>
      </c>
      <c r="G258">
        <v>2892</v>
      </c>
      <c r="H258">
        <v>2496</v>
      </c>
      <c r="I258">
        <v>114</v>
      </c>
      <c r="J258">
        <v>98</v>
      </c>
      <c r="K258">
        <v>397</v>
      </c>
      <c r="L258">
        <v>1</v>
      </c>
      <c r="M258" t="s">
        <v>55</v>
      </c>
      <c r="N258" t="s">
        <v>56</v>
      </c>
      <c r="O258" s="2">
        <v>875.2351801399999</v>
      </c>
      <c r="P258" s="15">
        <v>45748</v>
      </c>
      <c r="Q258" s="15">
        <v>45770</v>
      </c>
      <c r="R258" s="15">
        <v>45777</v>
      </c>
      <c r="S258" t="s">
        <v>21</v>
      </c>
      <c r="T258">
        <v>5</v>
      </c>
      <c r="U258" s="2">
        <v>500.44933473999998</v>
      </c>
      <c r="V258" s="2">
        <v>6613.8678599999994</v>
      </c>
      <c r="W258" s="2">
        <v>10.367454400000002</v>
      </c>
      <c r="X258" s="2">
        <v>1.2139108000000001</v>
      </c>
      <c r="Y258" s="2">
        <v>8.7926511999999999</v>
      </c>
      <c r="Z258" s="6">
        <f>Crate_BOMs[[#This Row],[glass weight (lb)]]+Crate_BOMs[[#This Row],[Crate Weight (lb)]]/COUNTIF(Crate_BOMs[crate no.],Crate_BOMs[[#This Row],[crate no.]])</f>
        <v>975.32504708799991</v>
      </c>
      <c r="AA258" s="6" t="str">
        <f>IFERROR(MID(Crate_BOMs[[#This Row],[no]],FIND("ECN",Crate_BOMs[[#This Row],[no]]),200),MID(Crate_BOMs[[#This Row],[no]],39,200))</f>
        <v>2.03 GLT01</v>
      </c>
      <c r="AB258" s="6" t="str">
        <f>SUBSTITUTE(IF(RIGHT(Crate_BOMs[[#This Row],[PO Sublot-GL]],6)="curved",RIGHT(Crate_BOMs[[#This Row],[PO Sublot-GL]],12),RIGHT(Crate_BOMs[[#This Row],[PO Sublot-GL]],5))," ","")</f>
        <v>GLT01</v>
      </c>
      <c r="AC258" s="6" t="str">
        <f>SUBSTITUTE(LEFT(Crate_BOMs[[#This Row],[PO Sublot-GL]],LEN(Crate_BOMs[[#This Row],[PO Sublot-GL]])-LEN(Crate_BOMs[[#This Row],[Glass Type]]))," ","")</f>
        <v>2.03</v>
      </c>
      <c r="AD258" s="6" t="str">
        <f>LEFT(Crate_BOMs[[#This Row],[no]],FIND(" ",Crate_BOMs[[#This Row],[no]],5)-1)</f>
        <v>PO 40540</v>
      </c>
      <c r="AE258" s="6" cm="1">
        <f t="array" ref="AE258">COUNTA(_xlfn.UNIQUE(_xlfn._xlws.FILTER(Crate_BOMs[PO],Crate_BOMs[crate no.]=Crate_BOMs[[#This Row],[crate no.]])))</f>
        <v>2</v>
      </c>
      <c r="AF258" s="10" t="str">
        <f>IF(Crate_BOMs[[#This Row],['# POs in Crate]]=1,"",IF(VLOOKUP(Crate_BOMs[[#This Row],[crate no.]],Crates_[[crate no.]:[New Sublot]],3,FALSE)="","",VLOOKUP(Crate_BOMs[[#This Row],[crate no.]],Crates_[[crate no.]:[New Sublot]],3,FALSE)))</f>
        <v>2.02</v>
      </c>
      <c r="AG258" s="6" t="str">
        <f>IF(Crate_BOMs[[#This Row],['# POs in Crate]]=1,Crate_BOMs[[#This Row],[PO Sublot]],IF(Crate_BOMs[[#This Row],[UPDATED Sublot]]="","",Crate_BOMs[[#This Row],[UPDATED Sublot]]))</f>
        <v>2.02</v>
      </c>
    </row>
    <row r="259" spans="1:33" x14ac:dyDescent="0.25">
      <c r="A259">
        <v>6</v>
      </c>
      <c r="B259">
        <v>300521718</v>
      </c>
      <c r="C259">
        <v>2394738</v>
      </c>
      <c r="D259">
        <v>1</v>
      </c>
      <c r="E259" t="s">
        <v>125</v>
      </c>
      <c r="F259" t="s">
        <v>129</v>
      </c>
      <c r="G259">
        <v>2892</v>
      </c>
      <c r="H259">
        <v>2496</v>
      </c>
      <c r="I259">
        <v>114</v>
      </c>
      <c r="J259">
        <v>98</v>
      </c>
      <c r="K259">
        <v>397</v>
      </c>
      <c r="L259">
        <v>1</v>
      </c>
      <c r="M259" t="s">
        <v>55</v>
      </c>
      <c r="N259" t="s">
        <v>56</v>
      </c>
      <c r="O259" s="2">
        <v>875.2351801399999</v>
      </c>
      <c r="P259" s="15">
        <v>45748</v>
      </c>
      <c r="Q259" s="15">
        <v>45770</v>
      </c>
      <c r="R259" s="15">
        <v>45777</v>
      </c>
      <c r="S259" t="s">
        <v>21</v>
      </c>
      <c r="T259">
        <v>5</v>
      </c>
      <c r="U259" s="2">
        <v>500.44933473999998</v>
      </c>
      <c r="V259" s="2">
        <v>6613.8678599999994</v>
      </c>
      <c r="W259" s="2">
        <v>10.367454400000002</v>
      </c>
      <c r="X259" s="2">
        <v>1.2139108000000001</v>
      </c>
      <c r="Y259" s="2">
        <v>8.7926511999999999</v>
      </c>
      <c r="Z259" s="6">
        <f>Crate_BOMs[[#This Row],[glass weight (lb)]]+Crate_BOMs[[#This Row],[Crate Weight (lb)]]/COUNTIF(Crate_BOMs[crate no.],Crate_BOMs[[#This Row],[crate no.]])</f>
        <v>975.32504708799991</v>
      </c>
      <c r="AA259" s="6" t="str">
        <f>IFERROR(MID(Crate_BOMs[[#This Row],[no]],FIND("ECN",Crate_BOMs[[#This Row],[no]]),200),MID(Crate_BOMs[[#This Row],[no]],39,200))</f>
        <v>2.03 GLT01</v>
      </c>
      <c r="AB259" s="6" t="str">
        <f>SUBSTITUTE(IF(RIGHT(Crate_BOMs[[#This Row],[PO Sublot-GL]],6)="curved",RIGHT(Crate_BOMs[[#This Row],[PO Sublot-GL]],12),RIGHT(Crate_BOMs[[#This Row],[PO Sublot-GL]],5))," ","")</f>
        <v>GLT01</v>
      </c>
      <c r="AC259" s="6" t="str">
        <f>SUBSTITUTE(LEFT(Crate_BOMs[[#This Row],[PO Sublot-GL]],LEN(Crate_BOMs[[#This Row],[PO Sublot-GL]])-LEN(Crate_BOMs[[#This Row],[Glass Type]]))," ","")</f>
        <v>2.03</v>
      </c>
      <c r="AD259" s="6" t="str">
        <f>LEFT(Crate_BOMs[[#This Row],[no]],FIND(" ",Crate_BOMs[[#This Row],[no]],5)-1)</f>
        <v>PO 40540</v>
      </c>
      <c r="AE259" s="6" cm="1">
        <f t="array" ref="AE259">COUNTA(_xlfn.UNIQUE(_xlfn._xlws.FILTER(Crate_BOMs[PO],Crate_BOMs[crate no.]=Crate_BOMs[[#This Row],[crate no.]])))</f>
        <v>2</v>
      </c>
      <c r="AF259" s="10" t="str">
        <f>IF(Crate_BOMs[[#This Row],['# POs in Crate]]=1,"",IF(VLOOKUP(Crate_BOMs[[#This Row],[crate no.]],Crates_[[crate no.]:[New Sublot]],3,FALSE)="","",VLOOKUP(Crate_BOMs[[#This Row],[crate no.]],Crates_[[crate no.]:[New Sublot]],3,FALSE)))</f>
        <v>2.02</v>
      </c>
      <c r="AG259" s="6" t="str">
        <f>IF(Crate_BOMs[[#This Row],['# POs in Crate]]=1,Crate_BOMs[[#This Row],[PO Sublot]],IF(Crate_BOMs[[#This Row],[UPDATED Sublot]]="","",Crate_BOMs[[#This Row],[UPDATED Sublot]]))</f>
        <v>2.02</v>
      </c>
    </row>
    <row r="260" spans="1:33" x14ac:dyDescent="0.25">
      <c r="A260">
        <v>6</v>
      </c>
      <c r="B260">
        <v>300521718</v>
      </c>
      <c r="C260">
        <v>2394178</v>
      </c>
      <c r="D260">
        <v>1</v>
      </c>
      <c r="E260" t="s">
        <v>57</v>
      </c>
      <c r="F260" t="s">
        <v>70</v>
      </c>
      <c r="G260">
        <v>2892</v>
      </c>
      <c r="H260">
        <v>2496</v>
      </c>
      <c r="I260">
        <v>114</v>
      </c>
      <c r="J260">
        <v>98</v>
      </c>
      <c r="K260">
        <v>397</v>
      </c>
      <c r="L260">
        <v>1</v>
      </c>
      <c r="M260" t="s">
        <v>55</v>
      </c>
      <c r="N260" t="s">
        <v>56</v>
      </c>
      <c r="O260" s="2">
        <v>875.2351801399999</v>
      </c>
      <c r="P260" s="15">
        <v>45748</v>
      </c>
      <c r="Q260" s="15">
        <v>45770</v>
      </c>
      <c r="R260" s="15">
        <v>45777</v>
      </c>
      <c r="S260" t="s">
        <v>21</v>
      </c>
      <c r="T260">
        <v>5</v>
      </c>
      <c r="U260" s="2">
        <v>500.44933473999998</v>
      </c>
      <c r="V260" s="2">
        <v>6613.8678599999994</v>
      </c>
      <c r="W260" s="2">
        <v>10.367454400000002</v>
      </c>
      <c r="X260" s="2">
        <v>1.2139108000000001</v>
      </c>
      <c r="Y260" s="2">
        <v>8.7926511999999999</v>
      </c>
      <c r="Z260" s="6">
        <f>Crate_BOMs[[#This Row],[glass weight (lb)]]+Crate_BOMs[[#This Row],[Crate Weight (lb)]]/COUNTIF(Crate_BOMs[crate no.],Crate_BOMs[[#This Row],[crate no.]])</f>
        <v>975.32504708799991</v>
      </c>
      <c r="AA260" s="6" t="str">
        <f>IFERROR(MID(Crate_BOMs[[#This Row],[no]],FIND("ECN",Crate_BOMs[[#This Row],[no]]),200),MID(Crate_BOMs[[#This Row],[no]],39,200))</f>
        <v>2.02 GLZ01</v>
      </c>
      <c r="AB260" s="6" t="str">
        <f>SUBSTITUTE(IF(RIGHT(Crate_BOMs[[#This Row],[PO Sublot-GL]],6)="curved",RIGHT(Crate_BOMs[[#This Row],[PO Sublot-GL]],12),RIGHT(Crate_BOMs[[#This Row],[PO Sublot-GL]],5))," ","")</f>
        <v>GLZ01</v>
      </c>
      <c r="AC260" s="6" t="str">
        <f>SUBSTITUTE(LEFT(Crate_BOMs[[#This Row],[PO Sublot-GL]],LEN(Crate_BOMs[[#This Row],[PO Sublot-GL]])-LEN(Crate_BOMs[[#This Row],[Glass Type]]))," ","")</f>
        <v>2.02</v>
      </c>
      <c r="AD260" s="6" t="str">
        <f>LEFT(Crate_BOMs[[#This Row],[no]],FIND(" ",Crate_BOMs[[#This Row],[no]],5)-1)</f>
        <v>PO 40538</v>
      </c>
      <c r="AE260" s="6" cm="1">
        <f t="array" ref="AE260">COUNTA(_xlfn.UNIQUE(_xlfn._xlws.FILTER(Crate_BOMs[PO],Crate_BOMs[crate no.]=Crate_BOMs[[#This Row],[crate no.]])))</f>
        <v>2</v>
      </c>
      <c r="AF260" s="10" t="str">
        <f>IF(Crate_BOMs[[#This Row],['# POs in Crate]]=1,"",IF(VLOOKUP(Crate_BOMs[[#This Row],[crate no.]],Crates_[[crate no.]:[New Sublot]],3,FALSE)="","",VLOOKUP(Crate_BOMs[[#This Row],[crate no.]],Crates_[[crate no.]:[New Sublot]],3,FALSE)))</f>
        <v>2.02</v>
      </c>
      <c r="AG260" s="6" t="str">
        <f>IF(Crate_BOMs[[#This Row],['# POs in Crate]]=1,Crate_BOMs[[#This Row],[PO Sublot]],IF(Crate_BOMs[[#This Row],[UPDATED Sublot]]="","",Crate_BOMs[[#This Row],[UPDATED Sublot]]))</f>
        <v>2.02</v>
      </c>
    </row>
    <row r="261" spans="1:33" x14ac:dyDescent="0.25">
      <c r="A261">
        <v>6</v>
      </c>
      <c r="B261">
        <v>300521718</v>
      </c>
      <c r="C261">
        <v>2394738</v>
      </c>
      <c r="D261">
        <v>1</v>
      </c>
      <c r="E261" t="s">
        <v>125</v>
      </c>
      <c r="F261" t="s">
        <v>129</v>
      </c>
      <c r="G261">
        <v>2892</v>
      </c>
      <c r="H261">
        <v>2496</v>
      </c>
      <c r="I261">
        <v>114</v>
      </c>
      <c r="J261">
        <v>98</v>
      </c>
      <c r="K261">
        <v>397</v>
      </c>
      <c r="L261">
        <v>1</v>
      </c>
      <c r="M261" t="s">
        <v>55</v>
      </c>
      <c r="N261" t="s">
        <v>56</v>
      </c>
      <c r="O261" s="2">
        <v>875.2351801399999</v>
      </c>
      <c r="P261" s="15">
        <v>45748</v>
      </c>
      <c r="Q261" s="15">
        <v>45770</v>
      </c>
      <c r="R261" s="15">
        <v>45777</v>
      </c>
      <c r="S261" t="s">
        <v>21</v>
      </c>
      <c r="T261">
        <v>5</v>
      </c>
      <c r="U261" s="2">
        <v>500.44933473999998</v>
      </c>
      <c r="V261" s="2">
        <v>6613.8678599999994</v>
      </c>
      <c r="W261" s="2">
        <v>10.367454400000002</v>
      </c>
      <c r="X261" s="2">
        <v>1.2139108000000001</v>
      </c>
      <c r="Y261" s="2">
        <v>8.7926511999999999</v>
      </c>
      <c r="Z261" s="6">
        <f>Crate_BOMs[[#This Row],[glass weight (lb)]]+Crate_BOMs[[#This Row],[Crate Weight (lb)]]/COUNTIF(Crate_BOMs[crate no.],Crate_BOMs[[#This Row],[crate no.]])</f>
        <v>975.32504708799991</v>
      </c>
      <c r="AA261" s="6" t="str">
        <f>IFERROR(MID(Crate_BOMs[[#This Row],[no]],FIND("ECN",Crate_BOMs[[#This Row],[no]]),200),MID(Crate_BOMs[[#This Row],[no]],39,200))</f>
        <v>2.03 GLT01</v>
      </c>
      <c r="AB261" s="6" t="str">
        <f>SUBSTITUTE(IF(RIGHT(Crate_BOMs[[#This Row],[PO Sublot-GL]],6)="curved",RIGHT(Crate_BOMs[[#This Row],[PO Sublot-GL]],12),RIGHT(Crate_BOMs[[#This Row],[PO Sublot-GL]],5))," ","")</f>
        <v>GLT01</v>
      </c>
      <c r="AC261" s="6" t="str">
        <f>SUBSTITUTE(LEFT(Crate_BOMs[[#This Row],[PO Sublot-GL]],LEN(Crate_BOMs[[#This Row],[PO Sublot-GL]])-LEN(Crate_BOMs[[#This Row],[Glass Type]]))," ","")</f>
        <v>2.03</v>
      </c>
      <c r="AD261" s="6" t="str">
        <f>LEFT(Crate_BOMs[[#This Row],[no]],FIND(" ",Crate_BOMs[[#This Row],[no]],5)-1)</f>
        <v>PO 40540</v>
      </c>
      <c r="AE261" s="6" cm="1">
        <f t="array" ref="AE261">COUNTA(_xlfn.UNIQUE(_xlfn._xlws.FILTER(Crate_BOMs[PO],Crate_BOMs[crate no.]=Crate_BOMs[[#This Row],[crate no.]])))</f>
        <v>2</v>
      </c>
      <c r="AF261" s="10" t="str">
        <f>IF(Crate_BOMs[[#This Row],['# POs in Crate]]=1,"",IF(VLOOKUP(Crate_BOMs[[#This Row],[crate no.]],Crates_[[crate no.]:[New Sublot]],3,FALSE)="","",VLOOKUP(Crate_BOMs[[#This Row],[crate no.]],Crates_[[crate no.]:[New Sublot]],3,FALSE)))</f>
        <v>2.02</v>
      </c>
      <c r="AG261" s="6" t="str">
        <f>IF(Crate_BOMs[[#This Row],['# POs in Crate]]=1,Crate_BOMs[[#This Row],[PO Sublot]],IF(Crate_BOMs[[#This Row],[UPDATED Sublot]]="","",Crate_BOMs[[#This Row],[UPDATED Sublot]]))</f>
        <v>2.02</v>
      </c>
    </row>
    <row r="262" spans="1:33" x14ac:dyDescent="0.25">
      <c r="A262">
        <v>6</v>
      </c>
      <c r="B262">
        <v>300521697</v>
      </c>
      <c r="C262">
        <v>2394738</v>
      </c>
      <c r="D262">
        <v>1</v>
      </c>
      <c r="E262" t="s">
        <v>125</v>
      </c>
      <c r="F262" t="s">
        <v>129</v>
      </c>
      <c r="G262">
        <v>2892</v>
      </c>
      <c r="H262">
        <v>2496</v>
      </c>
      <c r="I262">
        <v>114</v>
      </c>
      <c r="J262">
        <v>98</v>
      </c>
      <c r="K262">
        <v>397</v>
      </c>
      <c r="L262">
        <v>1</v>
      </c>
      <c r="M262" t="s">
        <v>55</v>
      </c>
      <c r="N262" t="s">
        <v>56</v>
      </c>
      <c r="O262" s="2">
        <v>875.2351801399999</v>
      </c>
      <c r="P262" s="15">
        <v>45748</v>
      </c>
      <c r="Q262" s="15">
        <v>45770</v>
      </c>
      <c r="R262" s="15">
        <v>45777</v>
      </c>
      <c r="S262" t="s">
        <v>21</v>
      </c>
      <c r="T262">
        <v>5</v>
      </c>
      <c r="U262" s="2">
        <v>500.44933473999998</v>
      </c>
      <c r="V262" s="2">
        <v>6613.8678599999994</v>
      </c>
      <c r="W262" s="2">
        <v>10.367454400000002</v>
      </c>
      <c r="X262" s="2">
        <v>1.2139108000000001</v>
      </c>
      <c r="Y262" s="2">
        <v>8.7926511999999999</v>
      </c>
      <c r="Z262" s="6">
        <f>Crate_BOMs[[#This Row],[glass weight (lb)]]+Crate_BOMs[[#This Row],[Crate Weight (lb)]]/COUNTIF(Crate_BOMs[crate no.],Crate_BOMs[[#This Row],[crate no.]])</f>
        <v>975.32504708799991</v>
      </c>
      <c r="AA262" s="6" t="str">
        <f>IFERROR(MID(Crate_BOMs[[#This Row],[no]],FIND("ECN",Crate_BOMs[[#This Row],[no]]),200),MID(Crate_BOMs[[#This Row],[no]],39,200))</f>
        <v>2.03 GLT01</v>
      </c>
      <c r="AB262" s="6" t="str">
        <f>SUBSTITUTE(IF(RIGHT(Crate_BOMs[[#This Row],[PO Sublot-GL]],6)="curved",RIGHT(Crate_BOMs[[#This Row],[PO Sublot-GL]],12),RIGHT(Crate_BOMs[[#This Row],[PO Sublot-GL]],5))," ","")</f>
        <v>GLT01</v>
      </c>
      <c r="AC262" s="6" t="str">
        <f>SUBSTITUTE(LEFT(Crate_BOMs[[#This Row],[PO Sublot-GL]],LEN(Crate_BOMs[[#This Row],[PO Sublot-GL]])-LEN(Crate_BOMs[[#This Row],[Glass Type]]))," ","")</f>
        <v>2.03</v>
      </c>
      <c r="AD262" s="6" t="str">
        <f>LEFT(Crate_BOMs[[#This Row],[no]],FIND(" ",Crate_BOMs[[#This Row],[no]],5)-1)</f>
        <v>PO 40540</v>
      </c>
      <c r="AE262" s="6" cm="1">
        <f t="array" ref="AE262">COUNTA(_xlfn.UNIQUE(_xlfn._xlws.FILTER(Crate_BOMs[PO],Crate_BOMs[crate no.]=Crate_BOMs[[#This Row],[crate no.]])))</f>
        <v>2</v>
      </c>
      <c r="AF262" s="10" t="str">
        <f>IF(Crate_BOMs[[#This Row],['# POs in Crate]]=1,"",IF(VLOOKUP(Crate_BOMs[[#This Row],[crate no.]],Crates_[[crate no.]:[New Sublot]],3,FALSE)="","",VLOOKUP(Crate_BOMs[[#This Row],[crate no.]],Crates_[[crate no.]:[New Sublot]],3,FALSE)))</f>
        <v>2.03</v>
      </c>
      <c r="AG262" s="6" t="str">
        <f>IF(Crate_BOMs[[#This Row],['# POs in Crate]]=1,Crate_BOMs[[#This Row],[PO Sublot]],IF(Crate_BOMs[[#This Row],[UPDATED Sublot]]="","",Crate_BOMs[[#This Row],[UPDATED Sublot]]))</f>
        <v>2.03</v>
      </c>
    </row>
    <row r="263" spans="1:33" x14ac:dyDescent="0.25">
      <c r="A263">
        <v>6</v>
      </c>
      <c r="B263">
        <v>300521697</v>
      </c>
      <c r="C263">
        <v>2394177</v>
      </c>
      <c r="D263">
        <v>1</v>
      </c>
      <c r="E263" t="s">
        <v>125</v>
      </c>
      <c r="F263" t="s">
        <v>128</v>
      </c>
      <c r="G263">
        <v>2892</v>
      </c>
      <c r="H263">
        <v>2496</v>
      </c>
      <c r="I263">
        <v>114</v>
      </c>
      <c r="J263">
        <v>98</v>
      </c>
      <c r="K263">
        <v>397</v>
      </c>
      <c r="L263">
        <v>1</v>
      </c>
      <c r="M263" t="s">
        <v>55</v>
      </c>
      <c r="N263" t="s">
        <v>56</v>
      </c>
      <c r="O263" s="2">
        <v>875.2351801399999</v>
      </c>
      <c r="P263" s="15">
        <v>45748</v>
      </c>
      <c r="Q263" s="15">
        <v>45770</v>
      </c>
      <c r="R263" s="15">
        <v>45777</v>
      </c>
      <c r="S263" t="s">
        <v>21</v>
      </c>
      <c r="T263">
        <v>5</v>
      </c>
      <c r="U263" s="2">
        <v>500.44933473999998</v>
      </c>
      <c r="V263" s="2">
        <v>6613.8678599999994</v>
      </c>
      <c r="W263" s="2">
        <v>10.367454400000002</v>
      </c>
      <c r="X263" s="2">
        <v>1.2139108000000001</v>
      </c>
      <c r="Y263" s="2">
        <v>8.7926511999999999</v>
      </c>
      <c r="Z263" s="6">
        <f>Crate_BOMs[[#This Row],[glass weight (lb)]]+Crate_BOMs[[#This Row],[Crate Weight (lb)]]/COUNTIF(Crate_BOMs[crate no.],Crate_BOMs[[#This Row],[crate no.]])</f>
        <v>975.32504708799991</v>
      </c>
      <c r="AA263" s="6" t="str">
        <f>IFERROR(MID(Crate_BOMs[[#This Row],[no]],FIND("ECN",Crate_BOMs[[#This Row],[no]]),200),MID(Crate_BOMs[[#This Row],[no]],39,200))</f>
        <v>2.02 GLT01</v>
      </c>
      <c r="AB263" s="6" t="str">
        <f>SUBSTITUTE(IF(RIGHT(Crate_BOMs[[#This Row],[PO Sublot-GL]],6)="curved",RIGHT(Crate_BOMs[[#This Row],[PO Sublot-GL]],12),RIGHT(Crate_BOMs[[#This Row],[PO Sublot-GL]],5))," ","")</f>
        <v>GLT01</v>
      </c>
      <c r="AC263" s="6" t="str">
        <f>SUBSTITUTE(LEFT(Crate_BOMs[[#This Row],[PO Sublot-GL]],LEN(Crate_BOMs[[#This Row],[PO Sublot-GL]])-LEN(Crate_BOMs[[#This Row],[Glass Type]]))," ","")</f>
        <v>2.02</v>
      </c>
      <c r="AD263" s="6" t="str">
        <f>LEFT(Crate_BOMs[[#This Row],[no]],FIND(" ",Crate_BOMs[[#This Row],[no]],5)-1)</f>
        <v>PO 40538</v>
      </c>
      <c r="AE263" s="6" cm="1">
        <f t="array" ref="AE263">COUNTA(_xlfn.UNIQUE(_xlfn._xlws.FILTER(Crate_BOMs[PO],Crate_BOMs[crate no.]=Crate_BOMs[[#This Row],[crate no.]])))</f>
        <v>2</v>
      </c>
      <c r="AF263" s="10" t="str">
        <f>IF(Crate_BOMs[[#This Row],['# POs in Crate]]=1,"",IF(VLOOKUP(Crate_BOMs[[#This Row],[crate no.]],Crates_[[crate no.]:[New Sublot]],3,FALSE)="","",VLOOKUP(Crate_BOMs[[#This Row],[crate no.]],Crates_[[crate no.]:[New Sublot]],3,FALSE)))</f>
        <v>2.03</v>
      </c>
      <c r="AG263" s="6" t="str">
        <f>IF(Crate_BOMs[[#This Row],['# POs in Crate]]=1,Crate_BOMs[[#This Row],[PO Sublot]],IF(Crate_BOMs[[#This Row],[UPDATED Sublot]]="","",Crate_BOMs[[#This Row],[UPDATED Sublot]]))</f>
        <v>2.03</v>
      </c>
    </row>
    <row r="264" spans="1:33" x14ac:dyDescent="0.25">
      <c r="A264">
        <v>6</v>
      </c>
      <c r="B264">
        <v>300521697</v>
      </c>
      <c r="C264">
        <v>2394738</v>
      </c>
      <c r="D264">
        <v>1</v>
      </c>
      <c r="E264" t="s">
        <v>125</v>
      </c>
      <c r="F264" t="s">
        <v>129</v>
      </c>
      <c r="G264">
        <v>2892</v>
      </c>
      <c r="H264">
        <v>2496</v>
      </c>
      <c r="I264">
        <v>114</v>
      </c>
      <c r="J264">
        <v>98</v>
      </c>
      <c r="K264">
        <v>397</v>
      </c>
      <c r="L264">
        <v>1</v>
      </c>
      <c r="M264" t="s">
        <v>55</v>
      </c>
      <c r="N264" t="s">
        <v>56</v>
      </c>
      <c r="O264" s="2">
        <v>875.2351801399999</v>
      </c>
      <c r="P264" s="15">
        <v>45748</v>
      </c>
      <c r="Q264" s="15">
        <v>45770</v>
      </c>
      <c r="R264" s="15">
        <v>45777</v>
      </c>
      <c r="S264" t="s">
        <v>21</v>
      </c>
      <c r="T264">
        <v>5</v>
      </c>
      <c r="U264" s="2">
        <v>500.44933473999998</v>
      </c>
      <c r="V264" s="2">
        <v>6613.8678599999994</v>
      </c>
      <c r="W264" s="2">
        <v>10.367454400000002</v>
      </c>
      <c r="X264" s="2">
        <v>1.2139108000000001</v>
      </c>
      <c r="Y264" s="2">
        <v>8.7926511999999999</v>
      </c>
      <c r="Z264" s="6">
        <f>Crate_BOMs[[#This Row],[glass weight (lb)]]+Crate_BOMs[[#This Row],[Crate Weight (lb)]]/COUNTIF(Crate_BOMs[crate no.],Crate_BOMs[[#This Row],[crate no.]])</f>
        <v>975.32504708799991</v>
      </c>
      <c r="AA264" s="6" t="str">
        <f>IFERROR(MID(Crate_BOMs[[#This Row],[no]],FIND("ECN",Crate_BOMs[[#This Row],[no]]),200),MID(Crate_BOMs[[#This Row],[no]],39,200))</f>
        <v>2.03 GLT01</v>
      </c>
      <c r="AB264" s="6" t="str">
        <f>SUBSTITUTE(IF(RIGHT(Crate_BOMs[[#This Row],[PO Sublot-GL]],6)="curved",RIGHT(Crate_BOMs[[#This Row],[PO Sublot-GL]],12),RIGHT(Crate_BOMs[[#This Row],[PO Sublot-GL]],5))," ","")</f>
        <v>GLT01</v>
      </c>
      <c r="AC264" s="6" t="str">
        <f>SUBSTITUTE(LEFT(Crate_BOMs[[#This Row],[PO Sublot-GL]],LEN(Crate_BOMs[[#This Row],[PO Sublot-GL]])-LEN(Crate_BOMs[[#This Row],[Glass Type]]))," ","")</f>
        <v>2.03</v>
      </c>
      <c r="AD264" s="6" t="str">
        <f>LEFT(Crate_BOMs[[#This Row],[no]],FIND(" ",Crate_BOMs[[#This Row],[no]],5)-1)</f>
        <v>PO 40540</v>
      </c>
      <c r="AE264" s="6" cm="1">
        <f t="array" ref="AE264">COUNTA(_xlfn.UNIQUE(_xlfn._xlws.FILTER(Crate_BOMs[PO],Crate_BOMs[crate no.]=Crate_BOMs[[#This Row],[crate no.]])))</f>
        <v>2</v>
      </c>
      <c r="AF264" s="10" t="str">
        <f>IF(Crate_BOMs[[#This Row],['# POs in Crate]]=1,"",IF(VLOOKUP(Crate_BOMs[[#This Row],[crate no.]],Crates_[[crate no.]:[New Sublot]],3,FALSE)="","",VLOOKUP(Crate_BOMs[[#This Row],[crate no.]],Crates_[[crate no.]:[New Sublot]],3,FALSE)))</f>
        <v>2.03</v>
      </c>
      <c r="AG264" s="6" t="str">
        <f>IF(Crate_BOMs[[#This Row],['# POs in Crate]]=1,Crate_BOMs[[#This Row],[PO Sublot]],IF(Crate_BOMs[[#This Row],[UPDATED Sublot]]="","",Crate_BOMs[[#This Row],[UPDATED Sublot]]))</f>
        <v>2.03</v>
      </c>
    </row>
    <row r="265" spans="1:33" x14ac:dyDescent="0.25">
      <c r="A265">
        <v>6</v>
      </c>
      <c r="B265">
        <v>300521697</v>
      </c>
      <c r="C265">
        <v>2394738</v>
      </c>
      <c r="D265">
        <v>1</v>
      </c>
      <c r="E265" t="s">
        <v>125</v>
      </c>
      <c r="F265" t="s">
        <v>129</v>
      </c>
      <c r="G265">
        <v>2892</v>
      </c>
      <c r="H265">
        <v>2496</v>
      </c>
      <c r="I265">
        <v>114</v>
      </c>
      <c r="J265">
        <v>98</v>
      </c>
      <c r="K265">
        <v>397</v>
      </c>
      <c r="L265">
        <v>1</v>
      </c>
      <c r="M265" t="s">
        <v>55</v>
      </c>
      <c r="N265" t="s">
        <v>56</v>
      </c>
      <c r="O265" s="2">
        <v>875.2351801399999</v>
      </c>
      <c r="P265" s="15">
        <v>45748</v>
      </c>
      <c r="Q265" s="15">
        <v>45770</v>
      </c>
      <c r="R265" s="15">
        <v>45777</v>
      </c>
      <c r="S265" t="s">
        <v>21</v>
      </c>
      <c r="T265">
        <v>5</v>
      </c>
      <c r="U265" s="2">
        <v>500.44933473999998</v>
      </c>
      <c r="V265" s="2">
        <v>6613.8678599999994</v>
      </c>
      <c r="W265" s="2">
        <v>10.367454400000002</v>
      </c>
      <c r="X265" s="2">
        <v>1.2139108000000001</v>
      </c>
      <c r="Y265" s="2">
        <v>8.7926511999999999</v>
      </c>
      <c r="Z265" s="6">
        <f>Crate_BOMs[[#This Row],[glass weight (lb)]]+Crate_BOMs[[#This Row],[Crate Weight (lb)]]/COUNTIF(Crate_BOMs[crate no.],Crate_BOMs[[#This Row],[crate no.]])</f>
        <v>975.32504708799991</v>
      </c>
      <c r="AA265" s="6" t="str">
        <f>IFERROR(MID(Crate_BOMs[[#This Row],[no]],FIND("ECN",Crate_BOMs[[#This Row],[no]]),200),MID(Crate_BOMs[[#This Row],[no]],39,200))</f>
        <v>2.03 GLT01</v>
      </c>
      <c r="AB265" s="6" t="str">
        <f>SUBSTITUTE(IF(RIGHT(Crate_BOMs[[#This Row],[PO Sublot-GL]],6)="curved",RIGHT(Crate_BOMs[[#This Row],[PO Sublot-GL]],12),RIGHT(Crate_BOMs[[#This Row],[PO Sublot-GL]],5))," ","")</f>
        <v>GLT01</v>
      </c>
      <c r="AC265" s="6" t="str">
        <f>SUBSTITUTE(LEFT(Crate_BOMs[[#This Row],[PO Sublot-GL]],LEN(Crate_BOMs[[#This Row],[PO Sublot-GL]])-LEN(Crate_BOMs[[#This Row],[Glass Type]]))," ","")</f>
        <v>2.03</v>
      </c>
      <c r="AD265" s="6" t="str">
        <f>LEFT(Crate_BOMs[[#This Row],[no]],FIND(" ",Crate_BOMs[[#This Row],[no]],5)-1)</f>
        <v>PO 40540</v>
      </c>
      <c r="AE265" s="6" cm="1">
        <f t="array" ref="AE265">COUNTA(_xlfn.UNIQUE(_xlfn._xlws.FILTER(Crate_BOMs[PO],Crate_BOMs[crate no.]=Crate_BOMs[[#This Row],[crate no.]])))</f>
        <v>2</v>
      </c>
      <c r="AF265" s="10" t="str">
        <f>IF(Crate_BOMs[[#This Row],['# POs in Crate]]=1,"",IF(VLOOKUP(Crate_BOMs[[#This Row],[crate no.]],Crates_[[crate no.]:[New Sublot]],3,FALSE)="","",VLOOKUP(Crate_BOMs[[#This Row],[crate no.]],Crates_[[crate no.]:[New Sublot]],3,FALSE)))</f>
        <v>2.03</v>
      </c>
      <c r="AG265" s="6" t="str">
        <f>IF(Crate_BOMs[[#This Row],['# POs in Crate]]=1,Crate_BOMs[[#This Row],[PO Sublot]],IF(Crate_BOMs[[#This Row],[UPDATED Sublot]]="","",Crate_BOMs[[#This Row],[UPDATED Sublot]]))</f>
        <v>2.03</v>
      </c>
    </row>
    <row r="266" spans="1:33" x14ac:dyDescent="0.25">
      <c r="A266">
        <v>6</v>
      </c>
      <c r="B266">
        <v>300521697</v>
      </c>
      <c r="C266">
        <v>2394738</v>
      </c>
      <c r="D266">
        <v>1</v>
      </c>
      <c r="E266" t="s">
        <v>125</v>
      </c>
      <c r="F266" t="s">
        <v>129</v>
      </c>
      <c r="G266">
        <v>2892</v>
      </c>
      <c r="H266">
        <v>2496</v>
      </c>
      <c r="I266">
        <v>114</v>
      </c>
      <c r="J266">
        <v>98</v>
      </c>
      <c r="K266">
        <v>397</v>
      </c>
      <c r="L266">
        <v>1</v>
      </c>
      <c r="M266" t="s">
        <v>55</v>
      </c>
      <c r="N266" t="s">
        <v>56</v>
      </c>
      <c r="O266" s="2">
        <v>875.2351801399999</v>
      </c>
      <c r="P266" s="15">
        <v>45748</v>
      </c>
      <c r="Q266" s="15">
        <v>45770</v>
      </c>
      <c r="R266" s="15">
        <v>45777</v>
      </c>
      <c r="S266" t="s">
        <v>21</v>
      </c>
      <c r="T266">
        <v>5</v>
      </c>
      <c r="U266" s="2">
        <v>500.44933473999998</v>
      </c>
      <c r="V266" s="2">
        <v>6613.8678599999994</v>
      </c>
      <c r="W266" s="2">
        <v>10.367454400000002</v>
      </c>
      <c r="X266" s="2">
        <v>1.2139108000000001</v>
      </c>
      <c r="Y266" s="2">
        <v>8.7926511999999999</v>
      </c>
      <c r="Z266" s="6">
        <f>Crate_BOMs[[#This Row],[glass weight (lb)]]+Crate_BOMs[[#This Row],[Crate Weight (lb)]]/COUNTIF(Crate_BOMs[crate no.],Crate_BOMs[[#This Row],[crate no.]])</f>
        <v>975.32504708799991</v>
      </c>
      <c r="AA266" s="6" t="str">
        <f>IFERROR(MID(Crate_BOMs[[#This Row],[no]],FIND("ECN",Crate_BOMs[[#This Row],[no]]),200),MID(Crate_BOMs[[#This Row],[no]],39,200))</f>
        <v>2.03 GLT01</v>
      </c>
      <c r="AB266" s="6" t="str">
        <f>SUBSTITUTE(IF(RIGHT(Crate_BOMs[[#This Row],[PO Sublot-GL]],6)="curved",RIGHT(Crate_BOMs[[#This Row],[PO Sublot-GL]],12),RIGHT(Crate_BOMs[[#This Row],[PO Sublot-GL]],5))," ","")</f>
        <v>GLT01</v>
      </c>
      <c r="AC266" s="6" t="str">
        <f>SUBSTITUTE(LEFT(Crate_BOMs[[#This Row],[PO Sublot-GL]],LEN(Crate_BOMs[[#This Row],[PO Sublot-GL]])-LEN(Crate_BOMs[[#This Row],[Glass Type]]))," ","")</f>
        <v>2.03</v>
      </c>
      <c r="AD266" s="6" t="str">
        <f>LEFT(Crate_BOMs[[#This Row],[no]],FIND(" ",Crate_BOMs[[#This Row],[no]],5)-1)</f>
        <v>PO 40540</v>
      </c>
      <c r="AE266" s="6" cm="1">
        <f t="array" ref="AE266">COUNTA(_xlfn.UNIQUE(_xlfn._xlws.FILTER(Crate_BOMs[PO],Crate_BOMs[crate no.]=Crate_BOMs[[#This Row],[crate no.]])))</f>
        <v>2</v>
      </c>
      <c r="AF266" s="10" t="str">
        <f>IF(Crate_BOMs[[#This Row],['# POs in Crate]]=1,"",IF(VLOOKUP(Crate_BOMs[[#This Row],[crate no.]],Crates_[[crate no.]:[New Sublot]],3,FALSE)="","",VLOOKUP(Crate_BOMs[[#This Row],[crate no.]],Crates_[[crate no.]:[New Sublot]],3,FALSE)))</f>
        <v>2.03</v>
      </c>
      <c r="AG266" s="6" t="str">
        <f>IF(Crate_BOMs[[#This Row],['# POs in Crate]]=1,Crate_BOMs[[#This Row],[PO Sublot]],IF(Crate_BOMs[[#This Row],[UPDATED Sublot]]="","",Crate_BOMs[[#This Row],[UPDATED Sublot]]))</f>
        <v>2.03</v>
      </c>
    </row>
    <row r="267" spans="1:33" x14ac:dyDescent="0.25">
      <c r="A267">
        <v>6</v>
      </c>
      <c r="B267">
        <v>300521852</v>
      </c>
      <c r="C267">
        <v>2394738</v>
      </c>
      <c r="D267">
        <v>1</v>
      </c>
      <c r="E267" t="s">
        <v>125</v>
      </c>
      <c r="F267" t="s">
        <v>129</v>
      </c>
      <c r="G267">
        <v>2892</v>
      </c>
      <c r="H267">
        <v>2496</v>
      </c>
      <c r="I267">
        <v>114</v>
      </c>
      <c r="J267">
        <v>98</v>
      </c>
      <c r="K267">
        <v>397</v>
      </c>
      <c r="L267">
        <v>1</v>
      </c>
      <c r="M267" t="s">
        <v>55</v>
      </c>
      <c r="N267" t="s">
        <v>56</v>
      </c>
      <c r="O267" s="2">
        <v>875.2351801399999</v>
      </c>
      <c r="P267" s="15">
        <v>45748</v>
      </c>
      <c r="Q267" s="15">
        <v>45770</v>
      </c>
      <c r="R267" s="15">
        <v>45777</v>
      </c>
      <c r="S267" t="s">
        <v>21</v>
      </c>
      <c r="T267">
        <v>5</v>
      </c>
      <c r="U267" s="2">
        <v>500.44933473999998</v>
      </c>
      <c r="V267" s="2">
        <v>6613.8678599999994</v>
      </c>
      <c r="W267" s="2">
        <v>10.367454400000002</v>
      </c>
      <c r="X267" s="2">
        <v>1.2139108000000001</v>
      </c>
      <c r="Y267" s="2">
        <v>8.7926511999999999</v>
      </c>
      <c r="Z267" s="6">
        <f>Crate_BOMs[[#This Row],[glass weight (lb)]]+Crate_BOMs[[#This Row],[Crate Weight (lb)]]/COUNTIF(Crate_BOMs[crate no.],Crate_BOMs[[#This Row],[crate no.]])</f>
        <v>975.32504708799991</v>
      </c>
      <c r="AA267" s="6" t="str">
        <f>IFERROR(MID(Crate_BOMs[[#This Row],[no]],FIND("ECN",Crate_BOMs[[#This Row],[no]]),200),MID(Crate_BOMs[[#This Row],[no]],39,200))</f>
        <v>2.03 GLT01</v>
      </c>
      <c r="AB267" s="6" t="str">
        <f>SUBSTITUTE(IF(RIGHT(Crate_BOMs[[#This Row],[PO Sublot-GL]],6)="curved",RIGHT(Crate_BOMs[[#This Row],[PO Sublot-GL]],12),RIGHT(Crate_BOMs[[#This Row],[PO Sublot-GL]],5))," ","")</f>
        <v>GLT01</v>
      </c>
      <c r="AC267" s="6" t="str">
        <f>SUBSTITUTE(LEFT(Crate_BOMs[[#This Row],[PO Sublot-GL]],LEN(Crate_BOMs[[#This Row],[PO Sublot-GL]])-LEN(Crate_BOMs[[#This Row],[Glass Type]]))," ","")</f>
        <v>2.03</v>
      </c>
      <c r="AD267" s="6" t="str">
        <f>LEFT(Crate_BOMs[[#This Row],[no]],FIND(" ",Crate_BOMs[[#This Row],[no]],5)-1)</f>
        <v>PO 40540</v>
      </c>
      <c r="AE267" s="6" cm="1">
        <f t="array" ref="AE267">COUNTA(_xlfn.UNIQUE(_xlfn._xlws.FILTER(Crate_BOMs[PO],Crate_BOMs[crate no.]=Crate_BOMs[[#This Row],[crate no.]])))</f>
        <v>2</v>
      </c>
      <c r="AF267" s="10" t="str">
        <f>IF(Crate_BOMs[[#This Row],['# POs in Crate]]=1,"",IF(VLOOKUP(Crate_BOMs[[#This Row],[crate no.]],Crates_[[crate no.]:[New Sublot]],3,FALSE)="","",VLOOKUP(Crate_BOMs[[#This Row],[crate no.]],Crates_[[crate no.]:[New Sublot]],3,FALSE)))</f>
        <v>2.03</v>
      </c>
      <c r="AG267" s="6" t="str">
        <f>IF(Crate_BOMs[[#This Row],['# POs in Crate]]=1,Crate_BOMs[[#This Row],[PO Sublot]],IF(Crate_BOMs[[#This Row],[UPDATED Sublot]]="","",Crate_BOMs[[#This Row],[UPDATED Sublot]]))</f>
        <v>2.03</v>
      </c>
    </row>
    <row r="268" spans="1:33" x14ac:dyDescent="0.25">
      <c r="A268">
        <v>6</v>
      </c>
      <c r="B268">
        <v>300521852</v>
      </c>
      <c r="C268">
        <v>2394738</v>
      </c>
      <c r="D268">
        <v>1</v>
      </c>
      <c r="E268" t="s">
        <v>125</v>
      </c>
      <c r="F268" t="s">
        <v>129</v>
      </c>
      <c r="G268">
        <v>2892</v>
      </c>
      <c r="H268">
        <v>2496</v>
      </c>
      <c r="I268">
        <v>114</v>
      </c>
      <c r="J268">
        <v>98</v>
      </c>
      <c r="K268">
        <v>397</v>
      </c>
      <c r="L268">
        <v>1</v>
      </c>
      <c r="M268" t="s">
        <v>55</v>
      </c>
      <c r="N268" t="s">
        <v>56</v>
      </c>
      <c r="O268" s="2">
        <v>875.2351801399999</v>
      </c>
      <c r="P268" s="15">
        <v>45748</v>
      </c>
      <c r="Q268" s="15">
        <v>45770</v>
      </c>
      <c r="R268" s="15">
        <v>45777</v>
      </c>
      <c r="S268" t="s">
        <v>21</v>
      </c>
      <c r="T268">
        <v>5</v>
      </c>
      <c r="U268" s="2">
        <v>500.44933473999998</v>
      </c>
      <c r="V268" s="2">
        <v>6613.8678599999994</v>
      </c>
      <c r="W268" s="2">
        <v>10.367454400000002</v>
      </c>
      <c r="X268" s="2">
        <v>1.2139108000000001</v>
      </c>
      <c r="Y268" s="2">
        <v>8.7926511999999999</v>
      </c>
      <c r="Z268" s="6">
        <f>Crate_BOMs[[#This Row],[glass weight (lb)]]+Crate_BOMs[[#This Row],[Crate Weight (lb)]]/COUNTIF(Crate_BOMs[crate no.],Crate_BOMs[[#This Row],[crate no.]])</f>
        <v>975.32504708799991</v>
      </c>
      <c r="AA268" s="6" t="str">
        <f>IFERROR(MID(Crate_BOMs[[#This Row],[no]],FIND("ECN",Crate_BOMs[[#This Row],[no]]),200),MID(Crate_BOMs[[#This Row],[no]],39,200))</f>
        <v>2.03 GLT01</v>
      </c>
      <c r="AB268" s="6" t="str">
        <f>SUBSTITUTE(IF(RIGHT(Crate_BOMs[[#This Row],[PO Sublot-GL]],6)="curved",RIGHT(Crate_BOMs[[#This Row],[PO Sublot-GL]],12),RIGHT(Crate_BOMs[[#This Row],[PO Sublot-GL]],5))," ","")</f>
        <v>GLT01</v>
      </c>
      <c r="AC268" s="6" t="str">
        <f>SUBSTITUTE(LEFT(Crate_BOMs[[#This Row],[PO Sublot-GL]],LEN(Crate_BOMs[[#This Row],[PO Sublot-GL]])-LEN(Crate_BOMs[[#This Row],[Glass Type]]))," ","")</f>
        <v>2.03</v>
      </c>
      <c r="AD268" s="6" t="str">
        <f>LEFT(Crate_BOMs[[#This Row],[no]],FIND(" ",Crate_BOMs[[#This Row],[no]],5)-1)</f>
        <v>PO 40540</v>
      </c>
      <c r="AE268" s="6" cm="1">
        <f t="array" ref="AE268">COUNTA(_xlfn.UNIQUE(_xlfn._xlws.FILTER(Crate_BOMs[PO],Crate_BOMs[crate no.]=Crate_BOMs[[#This Row],[crate no.]])))</f>
        <v>2</v>
      </c>
      <c r="AF268" s="10" t="str">
        <f>IF(Crate_BOMs[[#This Row],['# POs in Crate]]=1,"",IF(VLOOKUP(Crate_BOMs[[#This Row],[crate no.]],Crates_[[crate no.]:[New Sublot]],3,FALSE)="","",VLOOKUP(Crate_BOMs[[#This Row],[crate no.]],Crates_[[crate no.]:[New Sublot]],3,FALSE)))</f>
        <v>2.03</v>
      </c>
      <c r="AG268" s="6" t="str">
        <f>IF(Crate_BOMs[[#This Row],['# POs in Crate]]=1,Crate_BOMs[[#This Row],[PO Sublot]],IF(Crate_BOMs[[#This Row],[UPDATED Sublot]]="","",Crate_BOMs[[#This Row],[UPDATED Sublot]]))</f>
        <v>2.03</v>
      </c>
    </row>
    <row r="269" spans="1:33" x14ac:dyDescent="0.25">
      <c r="A269">
        <v>6</v>
      </c>
      <c r="B269">
        <v>300521852</v>
      </c>
      <c r="C269">
        <v>2394177</v>
      </c>
      <c r="D269">
        <v>1</v>
      </c>
      <c r="E269" t="s">
        <v>125</v>
      </c>
      <c r="F269" t="s">
        <v>128</v>
      </c>
      <c r="G269">
        <v>2892</v>
      </c>
      <c r="H269">
        <v>2496</v>
      </c>
      <c r="I269">
        <v>114</v>
      </c>
      <c r="J269">
        <v>98</v>
      </c>
      <c r="K269">
        <v>397</v>
      </c>
      <c r="L269">
        <v>1</v>
      </c>
      <c r="M269" t="s">
        <v>55</v>
      </c>
      <c r="N269" t="s">
        <v>56</v>
      </c>
      <c r="O269" s="2">
        <v>875.2351801399999</v>
      </c>
      <c r="P269" s="15">
        <v>45748</v>
      </c>
      <c r="Q269" s="15">
        <v>45770</v>
      </c>
      <c r="R269" s="15">
        <v>45777</v>
      </c>
      <c r="S269" t="s">
        <v>21</v>
      </c>
      <c r="T269">
        <v>5</v>
      </c>
      <c r="U269" s="2">
        <v>500.44933473999998</v>
      </c>
      <c r="V269" s="2">
        <v>6613.8678599999994</v>
      </c>
      <c r="W269" s="2">
        <v>10.367454400000002</v>
      </c>
      <c r="X269" s="2">
        <v>1.2139108000000001</v>
      </c>
      <c r="Y269" s="2">
        <v>8.7926511999999999</v>
      </c>
      <c r="Z269" s="6">
        <f>Crate_BOMs[[#This Row],[glass weight (lb)]]+Crate_BOMs[[#This Row],[Crate Weight (lb)]]/COUNTIF(Crate_BOMs[crate no.],Crate_BOMs[[#This Row],[crate no.]])</f>
        <v>975.32504708799991</v>
      </c>
      <c r="AA269" s="6" t="str">
        <f>IFERROR(MID(Crate_BOMs[[#This Row],[no]],FIND("ECN",Crate_BOMs[[#This Row],[no]]),200),MID(Crate_BOMs[[#This Row],[no]],39,200))</f>
        <v>2.02 GLT01</v>
      </c>
      <c r="AB269" s="6" t="str">
        <f>SUBSTITUTE(IF(RIGHT(Crate_BOMs[[#This Row],[PO Sublot-GL]],6)="curved",RIGHT(Crate_BOMs[[#This Row],[PO Sublot-GL]],12),RIGHT(Crate_BOMs[[#This Row],[PO Sublot-GL]],5))," ","")</f>
        <v>GLT01</v>
      </c>
      <c r="AC269" s="6" t="str">
        <f>SUBSTITUTE(LEFT(Crate_BOMs[[#This Row],[PO Sublot-GL]],LEN(Crate_BOMs[[#This Row],[PO Sublot-GL]])-LEN(Crate_BOMs[[#This Row],[Glass Type]]))," ","")</f>
        <v>2.02</v>
      </c>
      <c r="AD269" s="6" t="str">
        <f>LEFT(Crate_BOMs[[#This Row],[no]],FIND(" ",Crate_BOMs[[#This Row],[no]],5)-1)</f>
        <v>PO 40538</v>
      </c>
      <c r="AE269" s="6" cm="1">
        <f t="array" ref="AE269">COUNTA(_xlfn.UNIQUE(_xlfn._xlws.FILTER(Crate_BOMs[PO],Crate_BOMs[crate no.]=Crate_BOMs[[#This Row],[crate no.]])))</f>
        <v>2</v>
      </c>
      <c r="AF269" s="10" t="str">
        <f>IF(Crate_BOMs[[#This Row],['# POs in Crate]]=1,"",IF(VLOOKUP(Crate_BOMs[[#This Row],[crate no.]],Crates_[[crate no.]:[New Sublot]],3,FALSE)="","",VLOOKUP(Crate_BOMs[[#This Row],[crate no.]],Crates_[[crate no.]:[New Sublot]],3,FALSE)))</f>
        <v>2.03</v>
      </c>
      <c r="AG269" s="6" t="str">
        <f>IF(Crate_BOMs[[#This Row],['# POs in Crate]]=1,Crate_BOMs[[#This Row],[PO Sublot]],IF(Crate_BOMs[[#This Row],[UPDATED Sublot]]="","",Crate_BOMs[[#This Row],[UPDATED Sublot]]))</f>
        <v>2.03</v>
      </c>
    </row>
    <row r="270" spans="1:33" x14ac:dyDescent="0.25">
      <c r="A270">
        <v>6</v>
      </c>
      <c r="B270">
        <v>300521852</v>
      </c>
      <c r="C270">
        <v>2394177</v>
      </c>
      <c r="D270">
        <v>1</v>
      </c>
      <c r="E270" t="s">
        <v>125</v>
      </c>
      <c r="F270" t="s">
        <v>128</v>
      </c>
      <c r="G270">
        <v>2892</v>
      </c>
      <c r="H270">
        <v>2496</v>
      </c>
      <c r="I270">
        <v>114</v>
      </c>
      <c r="J270">
        <v>98</v>
      </c>
      <c r="K270">
        <v>397</v>
      </c>
      <c r="L270">
        <v>1</v>
      </c>
      <c r="M270" t="s">
        <v>55</v>
      </c>
      <c r="N270" t="s">
        <v>56</v>
      </c>
      <c r="O270" s="2">
        <v>875.2351801399999</v>
      </c>
      <c r="P270" s="15">
        <v>45748</v>
      </c>
      <c r="Q270" s="15">
        <v>45770</v>
      </c>
      <c r="R270" s="15">
        <v>45777</v>
      </c>
      <c r="S270" t="s">
        <v>21</v>
      </c>
      <c r="T270">
        <v>5</v>
      </c>
      <c r="U270" s="2">
        <v>500.44933473999998</v>
      </c>
      <c r="V270" s="2">
        <v>6613.8678599999994</v>
      </c>
      <c r="W270" s="2">
        <v>10.367454400000002</v>
      </c>
      <c r="X270" s="2">
        <v>1.2139108000000001</v>
      </c>
      <c r="Y270" s="2">
        <v>8.7926511999999999</v>
      </c>
      <c r="Z270" s="6">
        <f>Crate_BOMs[[#This Row],[glass weight (lb)]]+Crate_BOMs[[#This Row],[Crate Weight (lb)]]/COUNTIF(Crate_BOMs[crate no.],Crate_BOMs[[#This Row],[crate no.]])</f>
        <v>975.32504708799991</v>
      </c>
      <c r="AA270" s="6" t="str">
        <f>IFERROR(MID(Crate_BOMs[[#This Row],[no]],FIND("ECN",Crate_BOMs[[#This Row],[no]]),200),MID(Crate_BOMs[[#This Row],[no]],39,200))</f>
        <v>2.02 GLT01</v>
      </c>
      <c r="AB270" s="6" t="str">
        <f>SUBSTITUTE(IF(RIGHT(Crate_BOMs[[#This Row],[PO Sublot-GL]],6)="curved",RIGHT(Crate_BOMs[[#This Row],[PO Sublot-GL]],12),RIGHT(Crate_BOMs[[#This Row],[PO Sublot-GL]],5))," ","")</f>
        <v>GLT01</v>
      </c>
      <c r="AC270" s="6" t="str">
        <f>SUBSTITUTE(LEFT(Crate_BOMs[[#This Row],[PO Sublot-GL]],LEN(Crate_BOMs[[#This Row],[PO Sublot-GL]])-LEN(Crate_BOMs[[#This Row],[Glass Type]]))," ","")</f>
        <v>2.02</v>
      </c>
      <c r="AD270" s="6" t="str">
        <f>LEFT(Crate_BOMs[[#This Row],[no]],FIND(" ",Crate_BOMs[[#This Row],[no]],5)-1)</f>
        <v>PO 40538</v>
      </c>
      <c r="AE270" s="6" cm="1">
        <f t="array" ref="AE270">COUNTA(_xlfn.UNIQUE(_xlfn._xlws.FILTER(Crate_BOMs[PO],Crate_BOMs[crate no.]=Crate_BOMs[[#This Row],[crate no.]])))</f>
        <v>2</v>
      </c>
      <c r="AF270" s="10" t="str">
        <f>IF(Crate_BOMs[[#This Row],['# POs in Crate]]=1,"",IF(VLOOKUP(Crate_BOMs[[#This Row],[crate no.]],Crates_[[crate no.]:[New Sublot]],3,FALSE)="","",VLOOKUP(Crate_BOMs[[#This Row],[crate no.]],Crates_[[crate no.]:[New Sublot]],3,FALSE)))</f>
        <v>2.03</v>
      </c>
      <c r="AG270" s="6" t="str">
        <f>IF(Crate_BOMs[[#This Row],['# POs in Crate]]=1,Crate_BOMs[[#This Row],[PO Sublot]],IF(Crate_BOMs[[#This Row],[UPDATED Sublot]]="","",Crate_BOMs[[#This Row],[UPDATED Sublot]]))</f>
        <v>2.03</v>
      </c>
    </row>
    <row r="271" spans="1:33" x14ac:dyDescent="0.25">
      <c r="A271">
        <v>6</v>
      </c>
      <c r="B271">
        <v>300521852</v>
      </c>
      <c r="C271">
        <v>2394177</v>
      </c>
      <c r="D271">
        <v>1</v>
      </c>
      <c r="E271" t="s">
        <v>125</v>
      </c>
      <c r="F271" t="s">
        <v>128</v>
      </c>
      <c r="G271">
        <v>2892</v>
      </c>
      <c r="H271">
        <v>2496</v>
      </c>
      <c r="I271">
        <v>114</v>
      </c>
      <c r="J271">
        <v>98</v>
      </c>
      <c r="K271">
        <v>397</v>
      </c>
      <c r="L271">
        <v>1</v>
      </c>
      <c r="M271" t="s">
        <v>55</v>
      </c>
      <c r="N271" t="s">
        <v>56</v>
      </c>
      <c r="O271" s="2">
        <v>875.2351801399999</v>
      </c>
      <c r="P271" s="15">
        <v>45748</v>
      </c>
      <c r="Q271" s="15">
        <v>45770</v>
      </c>
      <c r="R271" s="15">
        <v>45777</v>
      </c>
      <c r="S271" t="s">
        <v>21</v>
      </c>
      <c r="T271">
        <v>5</v>
      </c>
      <c r="U271" s="2">
        <v>500.44933473999998</v>
      </c>
      <c r="V271" s="2">
        <v>6613.8678599999994</v>
      </c>
      <c r="W271" s="2">
        <v>10.367454400000002</v>
      </c>
      <c r="X271" s="2">
        <v>1.2139108000000001</v>
      </c>
      <c r="Y271" s="2">
        <v>8.7926511999999999</v>
      </c>
      <c r="Z271" s="6">
        <f>Crate_BOMs[[#This Row],[glass weight (lb)]]+Crate_BOMs[[#This Row],[Crate Weight (lb)]]/COUNTIF(Crate_BOMs[crate no.],Crate_BOMs[[#This Row],[crate no.]])</f>
        <v>975.32504708799991</v>
      </c>
      <c r="AA271" s="6" t="str">
        <f>IFERROR(MID(Crate_BOMs[[#This Row],[no]],FIND("ECN",Crate_BOMs[[#This Row],[no]]),200),MID(Crate_BOMs[[#This Row],[no]],39,200))</f>
        <v>2.02 GLT01</v>
      </c>
      <c r="AB271" s="6" t="str">
        <f>SUBSTITUTE(IF(RIGHT(Crate_BOMs[[#This Row],[PO Sublot-GL]],6)="curved",RIGHT(Crate_BOMs[[#This Row],[PO Sublot-GL]],12),RIGHT(Crate_BOMs[[#This Row],[PO Sublot-GL]],5))," ","")</f>
        <v>GLT01</v>
      </c>
      <c r="AC271" s="6" t="str">
        <f>SUBSTITUTE(LEFT(Crate_BOMs[[#This Row],[PO Sublot-GL]],LEN(Crate_BOMs[[#This Row],[PO Sublot-GL]])-LEN(Crate_BOMs[[#This Row],[Glass Type]]))," ","")</f>
        <v>2.02</v>
      </c>
      <c r="AD271" s="6" t="str">
        <f>LEFT(Crate_BOMs[[#This Row],[no]],FIND(" ",Crate_BOMs[[#This Row],[no]],5)-1)</f>
        <v>PO 40538</v>
      </c>
      <c r="AE271" s="6" cm="1">
        <f t="array" ref="AE271">COUNTA(_xlfn.UNIQUE(_xlfn._xlws.FILTER(Crate_BOMs[PO],Crate_BOMs[crate no.]=Crate_BOMs[[#This Row],[crate no.]])))</f>
        <v>2</v>
      </c>
      <c r="AF271" s="10" t="str">
        <f>IF(Crate_BOMs[[#This Row],['# POs in Crate]]=1,"",IF(VLOOKUP(Crate_BOMs[[#This Row],[crate no.]],Crates_[[crate no.]:[New Sublot]],3,FALSE)="","",VLOOKUP(Crate_BOMs[[#This Row],[crate no.]],Crates_[[crate no.]:[New Sublot]],3,FALSE)))</f>
        <v>2.03</v>
      </c>
      <c r="AG271" s="6" t="str">
        <f>IF(Crate_BOMs[[#This Row],['# POs in Crate]]=1,Crate_BOMs[[#This Row],[PO Sublot]],IF(Crate_BOMs[[#This Row],[UPDATED Sublot]]="","",Crate_BOMs[[#This Row],[UPDATED Sublot]]))</f>
        <v>2.03</v>
      </c>
    </row>
    <row r="272" spans="1:33" x14ac:dyDescent="0.25">
      <c r="A272">
        <v>6</v>
      </c>
      <c r="B272">
        <v>300521366</v>
      </c>
      <c r="C272">
        <v>2394179</v>
      </c>
      <c r="D272">
        <v>1</v>
      </c>
      <c r="E272" t="s">
        <v>64</v>
      </c>
      <c r="F272" t="s">
        <v>72</v>
      </c>
      <c r="G272">
        <v>2181</v>
      </c>
      <c r="H272">
        <v>2496</v>
      </c>
      <c r="I272">
        <v>86</v>
      </c>
      <c r="J272">
        <v>98</v>
      </c>
      <c r="K272">
        <v>299</v>
      </c>
      <c r="L272">
        <v>1</v>
      </c>
      <c r="M272" t="s">
        <v>51</v>
      </c>
      <c r="N272" t="s">
        <v>52</v>
      </c>
      <c r="O272" s="2">
        <v>659.18216337999991</v>
      </c>
      <c r="P272" s="15">
        <v>45748</v>
      </c>
      <c r="Q272" s="15">
        <v>45770</v>
      </c>
      <c r="R272" s="15">
        <v>45777</v>
      </c>
      <c r="S272" t="s">
        <v>21</v>
      </c>
      <c r="T272">
        <v>7</v>
      </c>
      <c r="U272" s="2">
        <v>471.78924067999998</v>
      </c>
      <c r="V272" s="2">
        <v>6613.8678599999994</v>
      </c>
      <c r="W272" s="2">
        <v>9.0551183999999996</v>
      </c>
      <c r="X272" s="2">
        <v>1.5091863999999999</v>
      </c>
      <c r="Y272" s="2">
        <v>7.7427824000000003</v>
      </c>
      <c r="Z272" s="6">
        <f>Crate_BOMs[[#This Row],[glass weight (lb)]]+Crate_BOMs[[#This Row],[Crate Weight (lb)]]/COUNTIF(Crate_BOMs[crate no.],Crate_BOMs[[#This Row],[crate no.]])</f>
        <v>726.58062633428563</v>
      </c>
      <c r="AA272" s="6" t="str">
        <f>IFERROR(MID(Crate_BOMs[[#This Row],[no]],FIND("ECN",Crate_BOMs[[#This Row],[no]]),200),MID(Crate_BOMs[[#This Row],[no]],39,200))</f>
        <v>2.02 GLZ02</v>
      </c>
      <c r="AB272" s="6" t="str">
        <f>SUBSTITUTE(IF(RIGHT(Crate_BOMs[[#This Row],[PO Sublot-GL]],6)="curved",RIGHT(Crate_BOMs[[#This Row],[PO Sublot-GL]],12),RIGHT(Crate_BOMs[[#This Row],[PO Sublot-GL]],5))," ","")</f>
        <v>GLZ02</v>
      </c>
      <c r="AC272" s="6" t="str">
        <f>SUBSTITUTE(LEFT(Crate_BOMs[[#This Row],[PO Sublot-GL]],LEN(Crate_BOMs[[#This Row],[PO Sublot-GL]])-LEN(Crate_BOMs[[#This Row],[Glass Type]]))," ","")</f>
        <v>2.02</v>
      </c>
      <c r="AD272" s="6" t="str">
        <f>LEFT(Crate_BOMs[[#This Row],[no]],FIND(" ",Crate_BOMs[[#This Row],[no]],5)-1)</f>
        <v>PO 40538</v>
      </c>
      <c r="AE272" s="6" cm="1">
        <f t="array" ref="AE272">COUNTA(_xlfn.UNIQUE(_xlfn._xlws.FILTER(Crate_BOMs[PO],Crate_BOMs[crate no.]=Crate_BOMs[[#This Row],[crate no.]])))</f>
        <v>1</v>
      </c>
      <c r="AF272" s="10" t="str">
        <f>IF(Crate_BOMs[[#This Row],['# POs in Crate]]=1,"",IF(VLOOKUP(Crate_BOMs[[#This Row],[crate no.]],Crates_[[crate no.]:[New Sublot]],3,FALSE)="","",VLOOKUP(Crate_BOMs[[#This Row],[crate no.]],Crates_[[crate no.]:[New Sublot]],3,FALSE)))</f>
        <v/>
      </c>
      <c r="AG272" s="6" t="str">
        <f>IF(Crate_BOMs[[#This Row],['# POs in Crate]]=1,Crate_BOMs[[#This Row],[PO Sublot]],IF(Crate_BOMs[[#This Row],[UPDATED Sublot]]="","",Crate_BOMs[[#This Row],[UPDATED Sublot]]))</f>
        <v>2.02</v>
      </c>
    </row>
    <row r="273" spans="1:33" x14ac:dyDescent="0.25">
      <c r="A273">
        <v>6</v>
      </c>
      <c r="B273">
        <v>300521366</v>
      </c>
      <c r="C273">
        <v>2394179</v>
      </c>
      <c r="D273">
        <v>1</v>
      </c>
      <c r="E273" t="s">
        <v>64</v>
      </c>
      <c r="F273" t="s">
        <v>72</v>
      </c>
      <c r="G273">
        <v>2181</v>
      </c>
      <c r="H273">
        <v>2496</v>
      </c>
      <c r="I273">
        <v>86</v>
      </c>
      <c r="J273">
        <v>98</v>
      </c>
      <c r="K273">
        <v>299</v>
      </c>
      <c r="L273">
        <v>1</v>
      </c>
      <c r="M273" t="s">
        <v>51</v>
      </c>
      <c r="N273" t="s">
        <v>52</v>
      </c>
      <c r="O273" s="2">
        <v>659.18216337999991</v>
      </c>
      <c r="P273" s="15">
        <v>45748</v>
      </c>
      <c r="Q273" s="15">
        <v>45770</v>
      </c>
      <c r="R273" s="15">
        <v>45777</v>
      </c>
      <c r="S273" t="s">
        <v>21</v>
      </c>
      <c r="T273">
        <v>7</v>
      </c>
      <c r="U273" s="2">
        <v>471.78924067999998</v>
      </c>
      <c r="V273" s="2">
        <v>6613.8678599999994</v>
      </c>
      <c r="W273" s="2">
        <v>9.0551183999999996</v>
      </c>
      <c r="X273" s="2">
        <v>1.5091863999999999</v>
      </c>
      <c r="Y273" s="2">
        <v>7.7427824000000003</v>
      </c>
      <c r="Z273" s="6">
        <f>Crate_BOMs[[#This Row],[glass weight (lb)]]+Crate_BOMs[[#This Row],[Crate Weight (lb)]]/COUNTIF(Crate_BOMs[crate no.],Crate_BOMs[[#This Row],[crate no.]])</f>
        <v>726.58062633428563</v>
      </c>
      <c r="AA273" s="6" t="str">
        <f>IFERROR(MID(Crate_BOMs[[#This Row],[no]],FIND("ECN",Crate_BOMs[[#This Row],[no]]),200),MID(Crate_BOMs[[#This Row],[no]],39,200))</f>
        <v>2.02 GLZ02</v>
      </c>
      <c r="AB273" s="6" t="str">
        <f>SUBSTITUTE(IF(RIGHT(Crate_BOMs[[#This Row],[PO Sublot-GL]],6)="curved",RIGHT(Crate_BOMs[[#This Row],[PO Sublot-GL]],12),RIGHT(Crate_BOMs[[#This Row],[PO Sublot-GL]],5))," ","")</f>
        <v>GLZ02</v>
      </c>
      <c r="AC273" s="6" t="str">
        <f>SUBSTITUTE(LEFT(Crate_BOMs[[#This Row],[PO Sublot-GL]],LEN(Crate_BOMs[[#This Row],[PO Sublot-GL]])-LEN(Crate_BOMs[[#This Row],[Glass Type]]))," ","")</f>
        <v>2.02</v>
      </c>
      <c r="AD273" s="6" t="str">
        <f>LEFT(Crate_BOMs[[#This Row],[no]],FIND(" ",Crate_BOMs[[#This Row],[no]],5)-1)</f>
        <v>PO 40538</v>
      </c>
      <c r="AE273" s="6" cm="1">
        <f t="array" ref="AE273">COUNTA(_xlfn.UNIQUE(_xlfn._xlws.FILTER(Crate_BOMs[PO],Crate_BOMs[crate no.]=Crate_BOMs[[#This Row],[crate no.]])))</f>
        <v>1</v>
      </c>
      <c r="AF273" s="10" t="str">
        <f>IF(Crate_BOMs[[#This Row],['# POs in Crate]]=1,"",IF(VLOOKUP(Crate_BOMs[[#This Row],[crate no.]],Crates_[[crate no.]:[New Sublot]],3,FALSE)="","",VLOOKUP(Crate_BOMs[[#This Row],[crate no.]],Crates_[[crate no.]:[New Sublot]],3,FALSE)))</f>
        <v/>
      </c>
      <c r="AG273" s="6" t="str">
        <f>IF(Crate_BOMs[[#This Row],['# POs in Crate]]=1,Crate_BOMs[[#This Row],[PO Sublot]],IF(Crate_BOMs[[#This Row],[UPDATED Sublot]]="","",Crate_BOMs[[#This Row],[UPDATED Sublot]]))</f>
        <v>2.02</v>
      </c>
    </row>
    <row r="274" spans="1:33" x14ac:dyDescent="0.25">
      <c r="A274">
        <v>6</v>
      </c>
      <c r="B274">
        <v>300521366</v>
      </c>
      <c r="C274">
        <v>2394179</v>
      </c>
      <c r="D274">
        <v>1</v>
      </c>
      <c r="E274" t="s">
        <v>64</v>
      </c>
      <c r="F274" t="s">
        <v>72</v>
      </c>
      <c r="G274">
        <v>2181</v>
      </c>
      <c r="H274">
        <v>2496</v>
      </c>
      <c r="I274">
        <v>86</v>
      </c>
      <c r="J274">
        <v>98</v>
      </c>
      <c r="K274">
        <v>299</v>
      </c>
      <c r="L274">
        <v>1</v>
      </c>
      <c r="M274" t="s">
        <v>51</v>
      </c>
      <c r="N274" t="s">
        <v>52</v>
      </c>
      <c r="O274" s="2">
        <v>659.18216337999991</v>
      </c>
      <c r="P274" s="15">
        <v>45748</v>
      </c>
      <c r="Q274" s="15">
        <v>45770</v>
      </c>
      <c r="R274" s="15">
        <v>45777</v>
      </c>
      <c r="S274" t="s">
        <v>21</v>
      </c>
      <c r="T274">
        <v>7</v>
      </c>
      <c r="U274" s="2">
        <v>471.78924067999998</v>
      </c>
      <c r="V274" s="2">
        <v>6613.8678599999994</v>
      </c>
      <c r="W274" s="2">
        <v>9.0551183999999996</v>
      </c>
      <c r="X274" s="2">
        <v>1.5091863999999999</v>
      </c>
      <c r="Y274" s="2">
        <v>7.7427824000000003</v>
      </c>
      <c r="Z274" s="6">
        <f>Crate_BOMs[[#This Row],[glass weight (lb)]]+Crate_BOMs[[#This Row],[Crate Weight (lb)]]/COUNTIF(Crate_BOMs[crate no.],Crate_BOMs[[#This Row],[crate no.]])</f>
        <v>726.58062633428563</v>
      </c>
      <c r="AA274" s="6" t="str">
        <f>IFERROR(MID(Crate_BOMs[[#This Row],[no]],FIND("ECN",Crate_BOMs[[#This Row],[no]]),200),MID(Crate_BOMs[[#This Row],[no]],39,200))</f>
        <v>2.02 GLZ02</v>
      </c>
      <c r="AB274" s="6" t="str">
        <f>SUBSTITUTE(IF(RIGHT(Crate_BOMs[[#This Row],[PO Sublot-GL]],6)="curved",RIGHT(Crate_BOMs[[#This Row],[PO Sublot-GL]],12),RIGHT(Crate_BOMs[[#This Row],[PO Sublot-GL]],5))," ","")</f>
        <v>GLZ02</v>
      </c>
      <c r="AC274" s="6" t="str">
        <f>SUBSTITUTE(LEFT(Crate_BOMs[[#This Row],[PO Sublot-GL]],LEN(Crate_BOMs[[#This Row],[PO Sublot-GL]])-LEN(Crate_BOMs[[#This Row],[Glass Type]]))," ","")</f>
        <v>2.02</v>
      </c>
      <c r="AD274" s="6" t="str">
        <f>LEFT(Crate_BOMs[[#This Row],[no]],FIND(" ",Crate_BOMs[[#This Row],[no]],5)-1)</f>
        <v>PO 40538</v>
      </c>
      <c r="AE274" s="6" cm="1">
        <f t="array" ref="AE274">COUNTA(_xlfn.UNIQUE(_xlfn._xlws.FILTER(Crate_BOMs[PO],Crate_BOMs[crate no.]=Crate_BOMs[[#This Row],[crate no.]])))</f>
        <v>1</v>
      </c>
      <c r="AF274" s="10" t="str">
        <f>IF(Crate_BOMs[[#This Row],['# POs in Crate]]=1,"",IF(VLOOKUP(Crate_BOMs[[#This Row],[crate no.]],Crates_[[crate no.]:[New Sublot]],3,FALSE)="","",VLOOKUP(Crate_BOMs[[#This Row],[crate no.]],Crates_[[crate no.]:[New Sublot]],3,FALSE)))</f>
        <v/>
      </c>
      <c r="AG274" s="6" t="str">
        <f>IF(Crate_BOMs[[#This Row],['# POs in Crate]]=1,Crate_BOMs[[#This Row],[PO Sublot]],IF(Crate_BOMs[[#This Row],[UPDATED Sublot]]="","",Crate_BOMs[[#This Row],[UPDATED Sublot]]))</f>
        <v>2.02</v>
      </c>
    </row>
    <row r="275" spans="1:33" x14ac:dyDescent="0.25">
      <c r="A275">
        <v>6</v>
      </c>
      <c r="B275">
        <v>300521366</v>
      </c>
      <c r="C275">
        <v>2394179</v>
      </c>
      <c r="D275">
        <v>1</v>
      </c>
      <c r="E275" t="s">
        <v>64</v>
      </c>
      <c r="F275" t="s">
        <v>72</v>
      </c>
      <c r="G275">
        <v>2181</v>
      </c>
      <c r="H275">
        <v>2496</v>
      </c>
      <c r="I275">
        <v>86</v>
      </c>
      <c r="J275">
        <v>98</v>
      </c>
      <c r="K275">
        <v>299</v>
      </c>
      <c r="L275">
        <v>1</v>
      </c>
      <c r="M275" t="s">
        <v>51</v>
      </c>
      <c r="N275" t="s">
        <v>52</v>
      </c>
      <c r="O275" s="2">
        <v>659.18216337999991</v>
      </c>
      <c r="P275" s="15">
        <v>45748</v>
      </c>
      <c r="Q275" s="15">
        <v>45770</v>
      </c>
      <c r="R275" s="15">
        <v>45777</v>
      </c>
      <c r="S275" t="s">
        <v>21</v>
      </c>
      <c r="T275">
        <v>7</v>
      </c>
      <c r="U275" s="2">
        <v>471.78924067999998</v>
      </c>
      <c r="V275" s="2">
        <v>6613.8678599999994</v>
      </c>
      <c r="W275" s="2">
        <v>9.0551183999999996</v>
      </c>
      <c r="X275" s="2">
        <v>1.5091863999999999</v>
      </c>
      <c r="Y275" s="2">
        <v>7.7427824000000003</v>
      </c>
      <c r="Z275" s="6">
        <f>Crate_BOMs[[#This Row],[glass weight (lb)]]+Crate_BOMs[[#This Row],[Crate Weight (lb)]]/COUNTIF(Crate_BOMs[crate no.],Crate_BOMs[[#This Row],[crate no.]])</f>
        <v>726.58062633428563</v>
      </c>
      <c r="AA275" s="6" t="str">
        <f>IFERROR(MID(Crate_BOMs[[#This Row],[no]],FIND("ECN",Crate_BOMs[[#This Row],[no]]),200),MID(Crate_BOMs[[#This Row],[no]],39,200))</f>
        <v>2.02 GLZ02</v>
      </c>
      <c r="AB275" s="6" t="str">
        <f>SUBSTITUTE(IF(RIGHT(Crate_BOMs[[#This Row],[PO Sublot-GL]],6)="curved",RIGHT(Crate_BOMs[[#This Row],[PO Sublot-GL]],12),RIGHT(Crate_BOMs[[#This Row],[PO Sublot-GL]],5))," ","")</f>
        <v>GLZ02</v>
      </c>
      <c r="AC275" s="6" t="str">
        <f>SUBSTITUTE(LEFT(Crate_BOMs[[#This Row],[PO Sublot-GL]],LEN(Crate_BOMs[[#This Row],[PO Sublot-GL]])-LEN(Crate_BOMs[[#This Row],[Glass Type]]))," ","")</f>
        <v>2.02</v>
      </c>
      <c r="AD275" s="6" t="str">
        <f>LEFT(Crate_BOMs[[#This Row],[no]],FIND(" ",Crate_BOMs[[#This Row],[no]],5)-1)</f>
        <v>PO 40538</v>
      </c>
      <c r="AE275" s="6" cm="1">
        <f t="array" ref="AE275">COUNTA(_xlfn.UNIQUE(_xlfn._xlws.FILTER(Crate_BOMs[PO],Crate_BOMs[crate no.]=Crate_BOMs[[#This Row],[crate no.]])))</f>
        <v>1</v>
      </c>
      <c r="AF275" s="10" t="str">
        <f>IF(Crate_BOMs[[#This Row],['# POs in Crate]]=1,"",IF(VLOOKUP(Crate_BOMs[[#This Row],[crate no.]],Crates_[[crate no.]:[New Sublot]],3,FALSE)="","",VLOOKUP(Crate_BOMs[[#This Row],[crate no.]],Crates_[[crate no.]:[New Sublot]],3,FALSE)))</f>
        <v/>
      </c>
      <c r="AG275" s="6" t="str">
        <f>IF(Crate_BOMs[[#This Row],['# POs in Crate]]=1,Crate_BOMs[[#This Row],[PO Sublot]],IF(Crate_BOMs[[#This Row],[UPDATED Sublot]]="","",Crate_BOMs[[#This Row],[UPDATED Sublot]]))</f>
        <v>2.02</v>
      </c>
    </row>
    <row r="276" spans="1:33" x14ac:dyDescent="0.25">
      <c r="A276">
        <v>6</v>
      </c>
      <c r="B276">
        <v>300521366</v>
      </c>
      <c r="C276">
        <v>2394179</v>
      </c>
      <c r="D276">
        <v>1</v>
      </c>
      <c r="E276" t="s">
        <v>64</v>
      </c>
      <c r="F276" t="s">
        <v>72</v>
      </c>
      <c r="G276">
        <v>2181</v>
      </c>
      <c r="H276">
        <v>2496</v>
      </c>
      <c r="I276">
        <v>86</v>
      </c>
      <c r="J276">
        <v>98</v>
      </c>
      <c r="K276">
        <v>299</v>
      </c>
      <c r="L276">
        <v>1</v>
      </c>
      <c r="M276" t="s">
        <v>51</v>
      </c>
      <c r="N276" t="s">
        <v>52</v>
      </c>
      <c r="O276" s="2">
        <v>659.18216337999991</v>
      </c>
      <c r="P276" s="15">
        <v>45748</v>
      </c>
      <c r="Q276" s="15">
        <v>45770</v>
      </c>
      <c r="R276" s="15">
        <v>45777</v>
      </c>
      <c r="S276" t="s">
        <v>21</v>
      </c>
      <c r="T276">
        <v>7</v>
      </c>
      <c r="U276" s="2">
        <v>471.78924067999998</v>
      </c>
      <c r="V276" s="2">
        <v>6613.8678599999994</v>
      </c>
      <c r="W276" s="2">
        <v>9.0551183999999996</v>
      </c>
      <c r="X276" s="2">
        <v>1.5091863999999999</v>
      </c>
      <c r="Y276" s="2">
        <v>7.7427824000000003</v>
      </c>
      <c r="Z276" s="6">
        <f>Crate_BOMs[[#This Row],[glass weight (lb)]]+Crate_BOMs[[#This Row],[Crate Weight (lb)]]/COUNTIF(Crate_BOMs[crate no.],Crate_BOMs[[#This Row],[crate no.]])</f>
        <v>726.58062633428563</v>
      </c>
      <c r="AA276" s="6" t="str">
        <f>IFERROR(MID(Crate_BOMs[[#This Row],[no]],FIND("ECN",Crate_BOMs[[#This Row],[no]]),200),MID(Crate_BOMs[[#This Row],[no]],39,200))</f>
        <v>2.02 GLZ02</v>
      </c>
      <c r="AB276" s="6" t="str">
        <f>SUBSTITUTE(IF(RIGHT(Crate_BOMs[[#This Row],[PO Sublot-GL]],6)="curved",RIGHT(Crate_BOMs[[#This Row],[PO Sublot-GL]],12),RIGHT(Crate_BOMs[[#This Row],[PO Sublot-GL]],5))," ","")</f>
        <v>GLZ02</v>
      </c>
      <c r="AC276" s="6" t="str">
        <f>SUBSTITUTE(LEFT(Crate_BOMs[[#This Row],[PO Sublot-GL]],LEN(Crate_BOMs[[#This Row],[PO Sublot-GL]])-LEN(Crate_BOMs[[#This Row],[Glass Type]]))," ","")</f>
        <v>2.02</v>
      </c>
      <c r="AD276" s="6" t="str">
        <f>LEFT(Crate_BOMs[[#This Row],[no]],FIND(" ",Crate_BOMs[[#This Row],[no]],5)-1)</f>
        <v>PO 40538</v>
      </c>
      <c r="AE276" s="6" cm="1">
        <f t="array" ref="AE276">COUNTA(_xlfn.UNIQUE(_xlfn._xlws.FILTER(Crate_BOMs[PO],Crate_BOMs[crate no.]=Crate_BOMs[[#This Row],[crate no.]])))</f>
        <v>1</v>
      </c>
      <c r="AF276" s="10" t="str">
        <f>IF(Crate_BOMs[[#This Row],['# POs in Crate]]=1,"",IF(VLOOKUP(Crate_BOMs[[#This Row],[crate no.]],Crates_[[crate no.]:[New Sublot]],3,FALSE)="","",VLOOKUP(Crate_BOMs[[#This Row],[crate no.]],Crates_[[crate no.]:[New Sublot]],3,FALSE)))</f>
        <v/>
      </c>
      <c r="AG276" s="6" t="str">
        <f>IF(Crate_BOMs[[#This Row],['# POs in Crate]]=1,Crate_BOMs[[#This Row],[PO Sublot]],IF(Crate_BOMs[[#This Row],[UPDATED Sublot]]="","",Crate_BOMs[[#This Row],[UPDATED Sublot]]))</f>
        <v>2.02</v>
      </c>
    </row>
    <row r="277" spans="1:33" x14ac:dyDescent="0.25">
      <c r="A277">
        <v>6</v>
      </c>
      <c r="B277">
        <v>300521366</v>
      </c>
      <c r="C277">
        <v>2394179</v>
      </c>
      <c r="D277">
        <v>1</v>
      </c>
      <c r="E277" t="s">
        <v>64</v>
      </c>
      <c r="F277" t="s">
        <v>72</v>
      </c>
      <c r="G277">
        <v>2181</v>
      </c>
      <c r="H277">
        <v>2496</v>
      </c>
      <c r="I277">
        <v>86</v>
      </c>
      <c r="J277">
        <v>98</v>
      </c>
      <c r="K277">
        <v>299</v>
      </c>
      <c r="L277">
        <v>1</v>
      </c>
      <c r="M277" t="s">
        <v>51</v>
      </c>
      <c r="N277" t="s">
        <v>52</v>
      </c>
      <c r="O277" s="2">
        <v>659.18216337999991</v>
      </c>
      <c r="P277" s="15">
        <v>45748</v>
      </c>
      <c r="Q277" s="15">
        <v>45770</v>
      </c>
      <c r="R277" s="15">
        <v>45777</v>
      </c>
      <c r="S277" t="s">
        <v>21</v>
      </c>
      <c r="T277">
        <v>7</v>
      </c>
      <c r="U277" s="2">
        <v>471.78924067999998</v>
      </c>
      <c r="V277" s="2">
        <v>6613.8678599999994</v>
      </c>
      <c r="W277" s="2">
        <v>9.0551183999999996</v>
      </c>
      <c r="X277" s="2">
        <v>1.5091863999999999</v>
      </c>
      <c r="Y277" s="2">
        <v>7.7427824000000003</v>
      </c>
      <c r="Z277" s="6">
        <f>Crate_BOMs[[#This Row],[glass weight (lb)]]+Crate_BOMs[[#This Row],[Crate Weight (lb)]]/COUNTIF(Crate_BOMs[crate no.],Crate_BOMs[[#This Row],[crate no.]])</f>
        <v>726.58062633428563</v>
      </c>
      <c r="AA277" s="6" t="str">
        <f>IFERROR(MID(Crate_BOMs[[#This Row],[no]],FIND("ECN",Crate_BOMs[[#This Row],[no]]),200),MID(Crate_BOMs[[#This Row],[no]],39,200))</f>
        <v>2.02 GLZ02</v>
      </c>
      <c r="AB277" s="6" t="str">
        <f>SUBSTITUTE(IF(RIGHT(Crate_BOMs[[#This Row],[PO Sublot-GL]],6)="curved",RIGHT(Crate_BOMs[[#This Row],[PO Sublot-GL]],12),RIGHT(Crate_BOMs[[#This Row],[PO Sublot-GL]],5))," ","")</f>
        <v>GLZ02</v>
      </c>
      <c r="AC277" s="6" t="str">
        <f>SUBSTITUTE(LEFT(Crate_BOMs[[#This Row],[PO Sublot-GL]],LEN(Crate_BOMs[[#This Row],[PO Sublot-GL]])-LEN(Crate_BOMs[[#This Row],[Glass Type]]))," ","")</f>
        <v>2.02</v>
      </c>
      <c r="AD277" s="6" t="str">
        <f>LEFT(Crate_BOMs[[#This Row],[no]],FIND(" ",Crate_BOMs[[#This Row],[no]],5)-1)</f>
        <v>PO 40538</v>
      </c>
      <c r="AE277" s="6" cm="1">
        <f t="array" ref="AE277">COUNTA(_xlfn.UNIQUE(_xlfn._xlws.FILTER(Crate_BOMs[PO],Crate_BOMs[crate no.]=Crate_BOMs[[#This Row],[crate no.]])))</f>
        <v>1</v>
      </c>
      <c r="AF277" s="10" t="str">
        <f>IF(Crate_BOMs[[#This Row],['# POs in Crate]]=1,"",IF(VLOOKUP(Crate_BOMs[[#This Row],[crate no.]],Crates_[[crate no.]:[New Sublot]],3,FALSE)="","",VLOOKUP(Crate_BOMs[[#This Row],[crate no.]],Crates_[[crate no.]:[New Sublot]],3,FALSE)))</f>
        <v/>
      </c>
      <c r="AG277" s="6" t="str">
        <f>IF(Crate_BOMs[[#This Row],['# POs in Crate]]=1,Crate_BOMs[[#This Row],[PO Sublot]],IF(Crate_BOMs[[#This Row],[UPDATED Sublot]]="","",Crate_BOMs[[#This Row],[UPDATED Sublot]]))</f>
        <v>2.02</v>
      </c>
    </row>
    <row r="278" spans="1:33" x14ac:dyDescent="0.25">
      <c r="A278">
        <v>6</v>
      </c>
      <c r="B278">
        <v>300521366</v>
      </c>
      <c r="C278">
        <v>2394179</v>
      </c>
      <c r="D278">
        <v>1</v>
      </c>
      <c r="E278" t="s">
        <v>64</v>
      </c>
      <c r="F278" t="s">
        <v>72</v>
      </c>
      <c r="G278">
        <v>2181</v>
      </c>
      <c r="H278">
        <v>2496</v>
      </c>
      <c r="I278">
        <v>86</v>
      </c>
      <c r="J278">
        <v>98</v>
      </c>
      <c r="K278">
        <v>299</v>
      </c>
      <c r="L278">
        <v>1</v>
      </c>
      <c r="M278" t="s">
        <v>51</v>
      </c>
      <c r="N278" t="s">
        <v>52</v>
      </c>
      <c r="O278" s="2">
        <v>659.18216337999991</v>
      </c>
      <c r="P278" s="15">
        <v>45748</v>
      </c>
      <c r="Q278" s="15">
        <v>45770</v>
      </c>
      <c r="R278" s="15">
        <v>45777</v>
      </c>
      <c r="S278" t="s">
        <v>21</v>
      </c>
      <c r="T278">
        <v>7</v>
      </c>
      <c r="U278" s="2">
        <v>471.78924067999998</v>
      </c>
      <c r="V278" s="2">
        <v>6613.8678599999994</v>
      </c>
      <c r="W278" s="2">
        <v>9.0551183999999996</v>
      </c>
      <c r="X278" s="2">
        <v>1.5091863999999999</v>
      </c>
      <c r="Y278" s="2">
        <v>7.7427824000000003</v>
      </c>
      <c r="Z278" s="6">
        <f>Crate_BOMs[[#This Row],[glass weight (lb)]]+Crate_BOMs[[#This Row],[Crate Weight (lb)]]/COUNTIF(Crate_BOMs[crate no.],Crate_BOMs[[#This Row],[crate no.]])</f>
        <v>726.58062633428563</v>
      </c>
      <c r="AA278" s="6" t="str">
        <f>IFERROR(MID(Crate_BOMs[[#This Row],[no]],FIND("ECN",Crate_BOMs[[#This Row],[no]]),200),MID(Crate_BOMs[[#This Row],[no]],39,200))</f>
        <v>2.02 GLZ02</v>
      </c>
      <c r="AB278" s="6" t="str">
        <f>SUBSTITUTE(IF(RIGHT(Crate_BOMs[[#This Row],[PO Sublot-GL]],6)="curved",RIGHT(Crate_BOMs[[#This Row],[PO Sublot-GL]],12),RIGHT(Crate_BOMs[[#This Row],[PO Sublot-GL]],5))," ","")</f>
        <v>GLZ02</v>
      </c>
      <c r="AC278" s="6" t="str">
        <f>SUBSTITUTE(LEFT(Crate_BOMs[[#This Row],[PO Sublot-GL]],LEN(Crate_BOMs[[#This Row],[PO Sublot-GL]])-LEN(Crate_BOMs[[#This Row],[Glass Type]]))," ","")</f>
        <v>2.02</v>
      </c>
      <c r="AD278" s="6" t="str">
        <f>LEFT(Crate_BOMs[[#This Row],[no]],FIND(" ",Crate_BOMs[[#This Row],[no]],5)-1)</f>
        <v>PO 40538</v>
      </c>
      <c r="AE278" s="6" cm="1">
        <f t="array" ref="AE278">COUNTA(_xlfn.UNIQUE(_xlfn._xlws.FILTER(Crate_BOMs[PO],Crate_BOMs[crate no.]=Crate_BOMs[[#This Row],[crate no.]])))</f>
        <v>1</v>
      </c>
      <c r="AF278" s="10" t="str">
        <f>IF(Crate_BOMs[[#This Row],['# POs in Crate]]=1,"",IF(VLOOKUP(Crate_BOMs[[#This Row],[crate no.]],Crates_[[crate no.]:[New Sublot]],3,FALSE)="","",VLOOKUP(Crate_BOMs[[#This Row],[crate no.]],Crates_[[crate no.]:[New Sublot]],3,FALSE)))</f>
        <v/>
      </c>
      <c r="AG278" s="6" t="str">
        <f>IF(Crate_BOMs[[#This Row],['# POs in Crate]]=1,Crate_BOMs[[#This Row],[PO Sublot]],IF(Crate_BOMs[[#This Row],[UPDATED Sublot]]="","",Crate_BOMs[[#This Row],[UPDATED Sublot]]))</f>
        <v>2.02</v>
      </c>
    </row>
    <row r="279" spans="1:33" x14ac:dyDescent="0.25">
      <c r="A279">
        <v>6</v>
      </c>
      <c r="B279">
        <v>300521373</v>
      </c>
      <c r="C279">
        <v>2394179</v>
      </c>
      <c r="D279">
        <v>1</v>
      </c>
      <c r="E279" t="s">
        <v>64</v>
      </c>
      <c r="F279" t="s">
        <v>72</v>
      </c>
      <c r="G279">
        <v>2181</v>
      </c>
      <c r="H279">
        <v>2496</v>
      </c>
      <c r="I279">
        <v>86</v>
      </c>
      <c r="J279">
        <v>98</v>
      </c>
      <c r="K279">
        <v>299</v>
      </c>
      <c r="L279">
        <v>1</v>
      </c>
      <c r="M279" t="s">
        <v>51</v>
      </c>
      <c r="N279" t="s">
        <v>52</v>
      </c>
      <c r="O279" s="2">
        <v>659.18216337999991</v>
      </c>
      <c r="P279" s="15">
        <v>45748</v>
      </c>
      <c r="Q279" s="15">
        <v>45770</v>
      </c>
      <c r="R279" s="15">
        <v>45777</v>
      </c>
      <c r="S279" t="s">
        <v>21</v>
      </c>
      <c r="T279">
        <v>7</v>
      </c>
      <c r="U279" s="2">
        <v>471.78924067999998</v>
      </c>
      <c r="V279" s="2">
        <v>6613.8678599999994</v>
      </c>
      <c r="W279" s="2">
        <v>9.0551183999999996</v>
      </c>
      <c r="X279" s="2">
        <v>1.5091863999999999</v>
      </c>
      <c r="Y279" s="2">
        <v>7.7427824000000003</v>
      </c>
      <c r="Z279" s="6">
        <f>Crate_BOMs[[#This Row],[glass weight (lb)]]+Crate_BOMs[[#This Row],[Crate Weight (lb)]]/COUNTIF(Crate_BOMs[crate no.],Crate_BOMs[[#This Row],[crate no.]])</f>
        <v>726.58062633428563</v>
      </c>
      <c r="AA279" s="6" t="str">
        <f>IFERROR(MID(Crate_BOMs[[#This Row],[no]],FIND("ECN",Crate_BOMs[[#This Row],[no]]),200),MID(Crate_BOMs[[#This Row],[no]],39,200))</f>
        <v>2.02 GLZ02</v>
      </c>
      <c r="AB279" s="6" t="str">
        <f>SUBSTITUTE(IF(RIGHT(Crate_BOMs[[#This Row],[PO Sublot-GL]],6)="curved",RIGHT(Crate_BOMs[[#This Row],[PO Sublot-GL]],12),RIGHT(Crate_BOMs[[#This Row],[PO Sublot-GL]],5))," ","")</f>
        <v>GLZ02</v>
      </c>
      <c r="AC279" s="6" t="str">
        <f>SUBSTITUTE(LEFT(Crate_BOMs[[#This Row],[PO Sublot-GL]],LEN(Crate_BOMs[[#This Row],[PO Sublot-GL]])-LEN(Crate_BOMs[[#This Row],[Glass Type]]))," ","")</f>
        <v>2.02</v>
      </c>
      <c r="AD279" s="6" t="str">
        <f>LEFT(Crate_BOMs[[#This Row],[no]],FIND(" ",Crate_BOMs[[#This Row],[no]],5)-1)</f>
        <v>PO 40538</v>
      </c>
      <c r="AE279" s="6" cm="1">
        <f t="array" ref="AE279">COUNTA(_xlfn.UNIQUE(_xlfn._xlws.FILTER(Crate_BOMs[PO],Crate_BOMs[crate no.]=Crate_BOMs[[#This Row],[crate no.]])))</f>
        <v>1</v>
      </c>
      <c r="AF279" s="10" t="str">
        <f>IF(Crate_BOMs[[#This Row],['# POs in Crate]]=1,"",IF(VLOOKUP(Crate_BOMs[[#This Row],[crate no.]],Crates_[[crate no.]:[New Sublot]],3,FALSE)="","",VLOOKUP(Crate_BOMs[[#This Row],[crate no.]],Crates_[[crate no.]:[New Sublot]],3,FALSE)))</f>
        <v/>
      </c>
      <c r="AG279" s="6" t="str">
        <f>IF(Crate_BOMs[[#This Row],['# POs in Crate]]=1,Crate_BOMs[[#This Row],[PO Sublot]],IF(Crate_BOMs[[#This Row],[UPDATED Sublot]]="","",Crate_BOMs[[#This Row],[UPDATED Sublot]]))</f>
        <v>2.02</v>
      </c>
    </row>
    <row r="280" spans="1:33" x14ac:dyDescent="0.25">
      <c r="A280">
        <v>6</v>
      </c>
      <c r="B280">
        <v>300521373</v>
      </c>
      <c r="C280">
        <v>2394179</v>
      </c>
      <c r="D280">
        <v>1</v>
      </c>
      <c r="E280" t="s">
        <v>64</v>
      </c>
      <c r="F280" t="s">
        <v>72</v>
      </c>
      <c r="G280">
        <v>2181</v>
      </c>
      <c r="H280">
        <v>2496</v>
      </c>
      <c r="I280">
        <v>86</v>
      </c>
      <c r="J280">
        <v>98</v>
      </c>
      <c r="K280">
        <v>299</v>
      </c>
      <c r="L280">
        <v>1</v>
      </c>
      <c r="M280" t="s">
        <v>51</v>
      </c>
      <c r="N280" t="s">
        <v>52</v>
      </c>
      <c r="O280" s="2">
        <v>659.18216337999991</v>
      </c>
      <c r="P280" s="15">
        <v>45748</v>
      </c>
      <c r="Q280" s="15">
        <v>45770</v>
      </c>
      <c r="R280" s="15">
        <v>45777</v>
      </c>
      <c r="S280" t="s">
        <v>21</v>
      </c>
      <c r="T280">
        <v>7</v>
      </c>
      <c r="U280" s="2">
        <v>471.78924067999998</v>
      </c>
      <c r="V280" s="2">
        <v>6613.8678599999994</v>
      </c>
      <c r="W280" s="2">
        <v>9.0551183999999996</v>
      </c>
      <c r="X280" s="2">
        <v>1.5091863999999999</v>
      </c>
      <c r="Y280" s="2">
        <v>7.7427824000000003</v>
      </c>
      <c r="Z280" s="6">
        <f>Crate_BOMs[[#This Row],[glass weight (lb)]]+Crate_BOMs[[#This Row],[Crate Weight (lb)]]/COUNTIF(Crate_BOMs[crate no.],Crate_BOMs[[#This Row],[crate no.]])</f>
        <v>726.58062633428563</v>
      </c>
      <c r="AA280" s="6" t="str">
        <f>IFERROR(MID(Crate_BOMs[[#This Row],[no]],FIND("ECN",Crate_BOMs[[#This Row],[no]]),200),MID(Crate_BOMs[[#This Row],[no]],39,200))</f>
        <v>2.02 GLZ02</v>
      </c>
      <c r="AB280" s="6" t="str">
        <f>SUBSTITUTE(IF(RIGHT(Crate_BOMs[[#This Row],[PO Sublot-GL]],6)="curved",RIGHT(Crate_BOMs[[#This Row],[PO Sublot-GL]],12),RIGHT(Crate_BOMs[[#This Row],[PO Sublot-GL]],5))," ","")</f>
        <v>GLZ02</v>
      </c>
      <c r="AC280" s="6" t="str">
        <f>SUBSTITUTE(LEFT(Crate_BOMs[[#This Row],[PO Sublot-GL]],LEN(Crate_BOMs[[#This Row],[PO Sublot-GL]])-LEN(Crate_BOMs[[#This Row],[Glass Type]]))," ","")</f>
        <v>2.02</v>
      </c>
      <c r="AD280" s="6" t="str">
        <f>LEFT(Crate_BOMs[[#This Row],[no]],FIND(" ",Crate_BOMs[[#This Row],[no]],5)-1)</f>
        <v>PO 40538</v>
      </c>
      <c r="AE280" s="6" cm="1">
        <f t="array" ref="AE280">COUNTA(_xlfn.UNIQUE(_xlfn._xlws.FILTER(Crate_BOMs[PO],Crate_BOMs[crate no.]=Crate_BOMs[[#This Row],[crate no.]])))</f>
        <v>1</v>
      </c>
      <c r="AF280" s="10" t="str">
        <f>IF(Crate_BOMs[[#This Row],['# POs in Crate]]=1,"",IF(VLOOKUP(Crate_BOMs[[#This Row],[crate no.]],Crates_[[crate no.]:[New Sublot]],3,FALSE)="","",VLOOKUP(Crate_BOMs[[#This Row],[crate no.]],Crates_[[crate no.]:[New Sublot]],3,FALSE)))</f>
        <v/>
      </c>
      <c r="AG280" s="6" t="str">
        <f>IF(Crate_BOMs[[#This Row],['# POs in Crate]]=1,Crate_BOMs[[#This Row],[PO Sublot]],IF(Crate_BOMs[[#This Row],[UPDATED Sublot]]="","",Crate_BOMs[[#This Row],[UPDATED Sublot]]))</f>
        <v>2.02</v>
      </c>
    </row>
    <row r="281" spans="1:33" x14ac:dyDescent="0.25">
      <c r="A281">
        <v>6</v>
      </c>
      <c r="B281">
        <v>300521373</v>
      </c>
      <c r="C281">
        <v>2394179</v>
      </c>
      <c r="D281">
        <v>1</v>
      </c>
      <c r="E281" t="s">
        <v>64</v>
      </c>
      <c r="F281" t="s">
        <v>72</v>
      </c>
      <c r="G281">
        <v>2181</v>
      </c>
      <c r="H281">
        <v>2496</v>
      </c>
      <c r="I281">
        <v>86</v>
      </c>
      <c r="J281">
        <v>98</v>
      </c>
      <c r="K281">
        <v>299</v>
      </c>
      <c r="L281">
        <v>1</v>
      </c>
      <c r="M281" t="s">
        <v>51</v>
      </c>
      <c r="N281" t="s">
        <v>52</v>
      </c>
      <c r="O281" s="2">
        <v>659.18216337999991</v>
      </c>
      <c r="P281" s="15">
        <v>45748</v>
      </c>
      <c r="Q281" s="15">
        <v>45770</v>
      </c>
      <c r="R281" s="15">
        <v>45777</v>
      </c>
      <c r="S281" t="s">
        <v>21</v>
      </c>
      <c r="T281">
        <v>7</v>
      </c>
      <c r="U281" s="2">
        <v>471.78924067999998</v>
      </c>
      <c r="V281" s="2">
        <v>6613.8678599999994</v>
      </c>
      <c r="W281" s="2">
        <v>9.0551183999999996</v>
      </c>
      <c r="X281" s="2">
        <v>1.5091863999999999</v>
      </c>
      <c r="Y281" s="2">
        <v>7.7427824000000003</v>
      </c>
      <c r="Z281" s="6">
        <f>Crate_BOMs[[#This Row],[glass weight (lb)]]+Crate_BOMs[[#This Row],[Crate Weight (lb)]]/COUNTIF(Crate_BOMs[crate no.],Crate_BOMs[[#This Row],[crate no.]])</f>
        <v>726.58062633428563</v>
      </c>
      <c r="AA281" s="6" t="str">
        <f>IFERROR(MID(Crate_BOMs[[#This Row],[no]],FIND("ECN",Crate_BOMs[[#This Row],[no]]),200),MID(Crate_BOMs[[#This Row],[no]],39,200))</f>
        <v>2.02 GLZ02</v>
      </c>
      <c r="AB281" s="6" t="str">
        <f>SUBSTITUTE(IF(RIGHT(Crate_BOMs[[#This Row],[PO Sublot-GL]],6)="curved",RIGHT(Crate_BOMs[[#This Row],[PO Sublot-GL]],12),RIGHT(Crate_BOMs[[#This Row],[PO Sublot-GL]],5))," ","")</f>
        <v>GLZ02</v>
      </c>
      <c r="AC281" s="6" t="str">
        <f>SUBSTITUTE(LEFT(Crate_BOMs[[#This Row],[PO Sublot-GL]],LEN(Crate_BOMs[[#This Row],[PO Sublot-GL]])-LEN(Crate_BOMs[[#This Row],[Glass Type]]))," ","")</f>
        <v>2.02</v>
      </c>
      <c r="AD281" s="6" t="str">
        <f>LEFT(Crate_BOMs[[#This Row],[no]],FIND(" ",Crate_BOMs[[#This Row],[no]],5)-1)</f>
        <v>PO 40538</v>
      </c>
      <c r="AE281" s="6" cm="1">
        <f t="array" ref="AE281">COUNTA(_xlfn.UNIQUE(_xlfn._xlws.FILTER(Crate_BOMs[PO],Crate_BOMs[crate no.]=Crate_BOMs[[#This Row],[crate no.]])))</f>
        <v>1</v>
      </c>
      <c r="AF281" s="10" t="str">
        <f>IF(Crate_BOMs[[#This Row],['# POs in Crate]]=1,"",IF(VLOOKUP(Crate_BOMs[[#This Row],[crate no.]],Crates_[[crate no.]:[New Sublot]],3,FALSE)="","",VLOOKUP(Crate_BOMs[[#This Row],[crate no.]],Crates_[[crate no.]:[New Sublot]],3,FALSE)))</f>
        <v/>
      </c>
      <c r="AG281" s="6" t="str">
        <f>IF(Crate_BOMs[[#This Row],['# POs in Crate]]=1,Crate_BOMs[[#This Row],[PO Sublot]],IF(Crate_BOMs[[#This Row],[UPDATED Sublot]]="","",Crate_BOMs[[#This Row],[UPDATED Sublot]]))</f>
        <v>2.02</v>
      </c>
    </row>
    <row r="282" spans="1:33" x14ac:dyDescent="0.25">
      <c r="A282">
        <v>6</v>
      </c>
      <c r="B282">
        <v>300521373</v>
      </c>
      <c r="C282">
        <v>2394179</v>
      </c>
      <c r="D282">
        <v>1</v>
      </c>
      <c r="E282" t="s">
        <v>64</v>
      </c>
      <c r="F282" t="s">
        <v>72</v>
      </c>
      <c r="G282">
        <v>2181</v>
      </c>
      <c r="H282">
        <v>2496</v>
      </c>
      <c r="I282">
        <v>86</v>
      </c>
      <c r="J282">
        <v>98</v>
      </c>
      <c r="K282">
        <v>299</v>
      </c>
      <c r="L282">
        <v>1</v>
      </c>
      <c r="M282" t="s">
        <v>51</v>
      </c>
      <c r="N282" t="s">
        <v>52</v>
      </c>
      <c r="O282" s="2">
        <v>659.18216337999991</v>
      </c>
      <c r="P282" s="15">
        <v>45748</v>
      </c>
      <c r="Q282" s="15">
        <v>45770</v>
      </c>
      <c r="R282" s="15">
        <v>45777</v>
      </c>
      <c r="S282" t="s">
        <v>21</v>
      </c>
      <c r="T282">
        <v>7</v>
      </c>
      <c r="U282" s="2">
        <v>471.78924067999998</v>
      </c>
      <c r="V282" s="2">
        <v>6613.8678599999994</v>
      </c>
      <c r="W282" s="2">
        <v>9.0551183999999996</v>
      </c>
      <c r="X282" s="2">
        <v>1.5091863999999999</v>
      </c>
      <c r="Y282" s="2">
        <v>7.7427824000000003</v>
      </c>
      <c r="Z282" s="6">
        <f>Crate_BOMs[[#This Row],[glass weight (lb)]]+Crate_BOMs[[#This Row],[Crate Weight (lb)]]/COUNTIF(Crate_BOMs[crate no.],Crate_BOMs[[#This Row],[crate no.]])</f>
        <v>726.58062633428563</v>
      </c>
      <c r="AA282" s="6" t="str">
        <f>IFERROR(MID(Crate_BOMs[[#This Row],[no]],FIND("ECN",Crate_BOMs[[#This Row],[no]]),200),MID(Crate_BOMs[[#This Row],[no]],39,200))</f>
        <v>2.02 GLZ02</v>
      </c>
      <c r="AB282" s="6" t="str">
        <f>SUBSTITUTE(IF(RIGHT(Crate_BOMs[[#This Row],[PO Sublot-GL]],6)="curved",RIGHT(Crate_BOMs[[#This Row],[PO Sublot-GL]],12),RIGHT(Crate_BOMs[[#This Row],[PO Sublot-GL]],5))," ","")</f>
        <v>GLZ02</v>
      </c>
      <c r="AC282" s="6" t="str">
        <f>SUBSTITUTE(LEFT(Crate_BOMs[[#This Row],[PO Sublot-GL]],LEN(Crate_BOMs[[#This Row],[PO Sublot-GL]])-LEN(Crate_BOMs[[#This Row],[Glass Type]]))," ","")</f>
        <v>2.02</v>
      </c>
      <c r="AD282" s="6" t="str">
        <f>LEFT(Crate_BOMs[[#This Row],[no]],FIND(" ",Crate_BOMs[[#This Row],[no]],5)-1)</f>
        <v>PO 40538</v>
      </c>
      <c r="AE282" s="6" cm="1">
        <f t="array" ref="AE282">COUNTA(_xlfn.UNIQUE(_xlfn._xlws.FILTER(Crate_BOMs[PO],Crate_BOMs[crate no.]=Crate_BOMs[[#This Row],[crate no.]])))</f>
        <v>1</v>
      </c>
      <c r="AF282" s="10" t="str">
        <f>IF(Crate_BOMs[[#This Row],['# POs in Crate]]=1,"",IF(VLOOKUP(Crate_BOMs[[#This Row],[crate no.]],Crates_[[crate no.]:[New Sublot]],3,FALSE)="","",VLOOKUP(Crate_BOMs[[#This Row],[crate no.]],Crates_[[crate no.]:[New Sublot]],3,FALSE)))</f>
        <v/>
      </c>
      <c r="AG282" s="6" t="str">
        <f>IF(Crate_BOMs[[#This Row],['# POs in Crate]]=1,Crate_BOMs[[#This Row],[PO Sublot]],IF(Crate_BOMs[[#This Row],[UPDATED Sublot]]="","",Crate_BOMs[[#This Row],[UPDATED Sublot]]))</f>
        <v>2.02</v>
      </c>
    </row>
    <row r="283" spans="1:33" x14ac:dyDescent="0.25">
      <c r="A283">
        <v>6</v>
      </c>
      <c r="B283">
        <v>300521373</v>
      </c>
      <c r="C283">
        <v>2394179</v>
      </c>
      <c r="D283">
        <v>1</v>
      </c>
      <c r="E283" t="s">
        <v>64</v>
      </c>
      <c r="F283" t="s">
        <v>72</v>
      </c>
      <c r="G283">
        <v>2181</v>
      </c>
      <c r="H283">
        <v>2496</v>
      </c>
      <c r="I283">
        <v>86</v>
      </c>
      <c r="J283">
        <v>98</v>
      </c>
      <c r="K283">
        <v>299</v>
      </c>
      <c r="L283">
        <v>1</v>
      </c>
      <c r="M283" t="s">
        <v>51</v>
      </c>
      <c r="N283" t="s">
        <v>52</v>
      </c>
      <c r="O283" s="2">
        <v>659.18216337999991</v>
      </c>
      <c r="P283" s="15">
        <v>45748</v>
      </c>
      <c r="Q283" s="15">
        <v>45770</v>
      </c>
      <c r="R283" s="15">
        <v>45777</v>
      </c>
      <c r="S283" t="s">
        <v>21</v>
      </c>
      <c r="T283">
        <v>7</v>
      </c>
      <c r="U283" s="2">
        <v>471.78924067999998</v>
      </c>
      <c r="V283" s="2">
        <v>6613.8678599999994</v>
      </c>
      <c r="W283" s="2">
        <v>9.0551183999999996</v>
      </c>
      <c r="X283" s="2">
        <v>1.5091863999999999</v>
      </c>
      <c r="Y283" s="2">
        <v>7.7427824000000003</v>
      </c>
      <c r="Z283" s="6">
        <f>Crate_BOMs[[#This Row],[glass weight (lb)]]+Crate_BOMs[[#This Row],[Crate Weight (lb)]]/COUNTIF(Crate_BOMs[crate no.],Crate_BOMs[[#This Row],[crate no.]])</f>
        <v>726.58062633428563</v>
      </c>
      <c r="AA283" s="6" t="str">
        <f>IFERROR(MID(Crate_BOMs[[#This Row],[no]],FIND("ECN",Crate_BOMs[[#This Row],[no]]),200),MID(Crate_BOMs[[#This Row],[no]],39,200))</f>
        <v>2.02 GLZ02</v>
      </c>
      <c r="AB283" s="6" t="str">
        <f>SUBSTITUTE(IF(RIGHT(Crate_BOMs[[#This Row],[PO Sublot-GL]],6)="curved",RIGHT(Crate_BOMs[[#This Row],[PO Sublot-GL]],12),RIGHT(Crate_BOMs[[#This Row],[PO Sublot-GL]],5))," ","")</f>
        <v>GLZ02</v>
      </c>
      <c r="AC283" s="6" t="str">
        <f>SUBSTITUTE(LEFT(Crate_BOMs[[#This Row],[PO Sublot-GL]],LEN(Crate_BOMs[[#This Row],[PO Sublot-GL]])-LEN(Crate_BOMs[[#This Row],[Glass Type]]))," ","")</f>
        <v>2.02</v>
      </c>
      <c r="AD283" s="6" t="str">
        <f>LEFT(Crate_BOMs[[#This Row],[no]],FIND(" ",Crate_BOMs[[#This Row],[no]],5)-1)</f>
        <v>PO 40538</v>
      </c>
      <c r="AE283" s="6" cm="1">
        <f t="array" ref="AE283">COUNTA(_xlfn.UNIQUE(_xlfn._xlws.FILTER(Crate_BOMs[PO],Crate_BOMs[crate no.]=Crate_BOMs[[#This Row],[crate no.]])))</f>
        <v>1</v>
      </c>
      <c r="AF283" s="10" t="str">
        <f>IF(Crate_BOMs[[#This Row],['# POs in Crate]]=1,"",IF(VLOOKUP(Crate_BOMs[[#This Row],[crate no.]],Crates_[[crate no.]:[New Sublot]],3,FALSE)="","",VLOOKUP(Crate_BOMs[[#This Row],[crate no.]],Crates_[[crate no.]:[New Sublot]],3,FALSE)))</f>
        <v/>
      </c>
      <c r="AG283" s="6" t="str">
        <f>IF(Crate_BOMs[[#This Row],['# POs in Crate]]=1,Crate_BOMs[[#This Row],[PO Sublot]],IF(Crate_BOMs[[#This Row],[UPDATED Sublot]]="","",Crate_BOMs[[#This Row],[UPDATED Sublot]]))</f>
        <v>2.02</v>
      </c>
    </row>
    <row r="284" spans="1:33" x14ac:dyDescent="0.25">
      <c r="A284">
        <v>6</v>
      </c>
      <c r="B284">
        <v>300521373</v>
      </c>
      <c r="C284">
        <v>2394179</v>
      </c>
      <c r="D284">
        <v>1</v>
      </c>
      <c r="E284" t="s">
        <v>64</v>
      </c>
      <c r="F284" t="s">
        <v>72</v>
      </c>
      <c r="G284">
        <v>2181</v>
      </c>
      <c r="H284">
        <v>2496</v>
      </c>
      <c r="I284">
        <v>86</v>
      </c>
      <c r="J284">
        <v>98</v>
      </c>
      <c r="K284">
        <v>299</v>
      </c>
      <c r="L284">
        <v>1</v>
      </c>
      <c r="M284" t="s">
        <v>51</v>
      </c>
      <c r="N284" t="s">
        <v>52</v>
      </c>
      <c r="O284" s="2">
        <v>659.18216337999991</v>
      </c>
      <c r="P284" s="15">
        <v>45748</v>
      </c>
      <c r="Q284" s="15">
        <v>45770</v>
      </c>
      <c r="R284" s="15">
        <v>45777</v>
      </c>
      <c r="S284" t="s">
        <v>21</v>
      </c>
      <c r="T284">
        <v>7</v>
      </c>
      <c r="U284" s="2">
        <v>471.78924067999998</v>
      </c>
      <c r="V284" s="2">
        <v>6613.8678599999994</v>
      </c>
      <c r="W284" s="2">
        <v>9.0551183999999996</v>
      </c>
      <c r="X284" s="2">
        <v>1.5091863999999999</v>
      </c>
      <c r="Y284" s="2">
        <v>7.7427824000000003</v>
      </c>
      <c r="Z284" s="6">
        <f>Crate_BOMs[[#This Row],[glass weight (lb)]]+Crate_BOMs[[#This Row],[Crate Weight (lb)]]/COUNTIF(Crate_BOMs[crate no.],Crate_BOMs[[#This Row],[crate no.]])</f>
        <v>726.58062633428563</v>
      </c>
      <c r="AA284" s="6" t="str">
        <f>IFERROR(MID(Crate_BOMs[[#This Row],[no]],FIND("ECN",Crate_BOMs[[#This Row],[no]]),200),MID(Crate_BOMs[[#This Row],[no]],39,200))</f>
        <v>2.02 GLZ02</v>
      </c>
      <c r="AB284" s="6" t="str">
        <f>SUBSTITUTE(IF(RIGHT(Crate_BOMs[[#This Row],[PO Sublot-GL]],6)="curved",RIGHT(Crate_BOMs[[#This Row],[PO Sublot-GL]],12),RIGHT(Crate_BOMs[[#This Row],[PO Sublot-GL]],5))," ","")</f>
        <v>GLZ02</v>
      </c>
      <c r="AC284" s="6" t="str">
        <f>SUBSTITUTE(LEFT(Crate_BOMs[[#This Row],[PO Sublot-GL]],LEN(Crate_BOMs[[#This Row],[PO Sublot-GL]])-LEN(Crate_BOMs[[#This Row],[Glass Type]]))," ","")</f>
        <v>2.02</v>
      </c>
      <c r="AD284" s="6" t="str">
        <f>LEFT(Crate_BOMs[[#This Row],[no]],FIND(" ",Crate_BOMs[[#This Row],[no]],5)-1)</f>
        <v>PO 40538</v>
      </c>
      <c r="AE284" s="6" cm="1">
        <f t="array" ref="AE284">COUNTA(_xlfn.UNIQUE(_xlfn._xlws.FILTER(Crate_BOMs[PO],Crate_BOMs[crate no.]=Crate_BOMs[[#This Row],[crate no.]])))</f>
        <v>1</v>
      </c>
      <c r="AF284" s="10" t="str">
        <f>IF(Crate_BOMs[[#This Row],['# POs in Crate]]=1,"",IF(VLOOKUP(Crate_BOMs[[#This Row],[crate no.]],Crates_[[crate no.]:[New Sublot]],3,FALSE)="","",VLOOKUP(Crate_BOMs[[#This Row],[crate no.]],Crates_[[crate no.]:[New Sublot]],3,FALSE)))</f>
        <v/>
      </c>
      <c r="AG284" s="6" t="str">
        <f>IF(Crate_BOMs[[#This Row],['# POs in Crate]]=1,Crate_BOMs[[#This Row],[PO Sublot]],IF(Crate_BOMs[[#This Row],[UPDATED Sublot]]="","",Crate_BOMs[[#This Row],[UPDATED Sublot]]))</f>
        <v>2.02</v>
      </c>
    </row>
    <row r="285" spans="1:33" x14ac:dyDescent="0.25">
      <c r="A285">
        <v>6</v>
      </c>
      <c r="B285">
        <v>300521373</v>
      </c>
      <c r="C285">
        <v>2394179</v>
      </c>
      <c r="D285">
        <v>1</v>
      </c>
      <c r="E285" t="s">
        <v>64</v>
      </c>
      <c r="F285" t="s">
        <v>72</v>
      </c>
      <c r="G285">
        <v>2181</v>
      </c>
      <c r="H285">
        <v>2496</v>
      </c>
      <c r="I285">
        <v>86</v>
      </c>
      <c r="J285">
        <v>98</v>
      </c>
      <c r="K285">
        <v>299</v>
      </c>
      <c r="L285">
        <v>1</v>
      </c>
      <c r="M285" t="s">
        <v>51</v>
      </c>
      <c r="N285" t="s">
        <v>52</v>
      </c>
      <c r="O285" s="2">
        <v>659.18216337999991</v>
      </c>
      <c r="P285" s="15">
        <v>45748</v>
      </c>
      <c r="Q285" s="15">
        <v>45770</v>
      </c>
      <c r="R285" s="15">
        <v>45777</v>
      </c>
      <c r="S285" t="s">
        <v>21</v>
      </c>
      <c r="T285">
        <v>7</v>
      </c>
      <c r="U285" s="2">
        <v>471.78924067999998</v>
      </c>
      <c r="V285" s="2">
        <v>6613.8678599999994</v>
      </c>
      <c r="W285" s="2">
        <v>9.0551183999999996</v>
      </c>
      <c r="X285" s="2">
        <v>1.5091863999999999</v>
      </c>
      <c r="Y285" s="2">
        <v>7.7427824000000003</v>
      </c>
      <c r="Z285" s="6">
        <f>Crate_BOMs[[#This Row],[glass weight (lb)]]+Crate_BOMs[[#This Row],[Crate Weight (lb)]]/COUNTIF(Crate_BOMs[crate no.],Crate_BOMs[[#This Row],[crate no.]])</f>
        <v>726.58062633428563</v>
      </c>
      <c r="AA285" s="6" t="str">
        <f>IFERROR(MID(Crate_BOMs[[#This Row],[no]],FIND("ECN",Crate_BOMs[[#This Row],[no]]),200),MID(Crate_BOMs[[#This Row],[no]],39,200))</f>
        <v>2.02 GLZ02</v>
      </c>
      <c r="AB285" s="6" t="str">
        <f>SUBSTITUTE(IF(RIGHT(Crate_BOMs[[#This Row],[PO Sublot-GL]],6)="curved",RIGHT(Crate_BOMs[[#This Row],[PO Sublot-GL]],12),RIGHT(Crate_BOMs[[#This Row],[PO Sublot-GL]],5))," ","")</f>
        <v>GLZ02</v>
      </c>
      <c r="AC285" s="6" t="str">
        <f>SUBSTITUTE(LEFT(Crate_BOMs[[#This Row],[PO Sublot-GL]],LEN(Crate_BOMs[[#This Row],[PO Sublot-GL]])-LEN(Crate_BOMs[[#This Row],[Glass Type]]))," ","")</f>
        <v>2.02</v>
      </c>
      <c r="AD285" s="6" t="str">
        <f>LEFT(Crate_BOMs[[#This Row],[no]],FIND(" ",Crate_BOMs[[#This Row],[no]],5)-1)</f>
        <v>PO 40538</v>
      </c>
      <c r="AE285" s="6" cm="1">
        <f t="array" ref="AE285">COUNTA(_xlfn.UNIQUE(_xlfn._xlws.FILTER(Crate_BOMs[PO],Crate_BOMs[crate no.]=Crate_BOMs[[#This Row],[crate no.]])))</f>
        <v>1</v>
      </c>
      <c r="AF285" s="10" t="str">
        <f>IF(Crate_BOMs[[#This Row],['# POs in Crate]]=1,"",IF(VLOOKUP(Crate_BOMs[[#This Row],[crate no.]],Crates_[[crate no.]:[New Sublot]],3,FALSE)="","",VLOOKUP(Crate_BOMs[[#This Row],[crate no.]],Crates_[[crate no.]:[New Sublot]],3,FALSE)))</f>
        <v/>
      </c>
      <c r="AG285" s="6" t="str">
        <f>IF(Crate_BOMs[[#This Row],['# POs in Crate]]=1,Crate_BOMs[[#This Row],[PO Sublot]],IF(Crate_BOMs[[#This Row],[UPDATED Sublot]]="","",Crate_BOMs[[#This Row],[UPDATED Sublot]]))</f>
        <v>2.02</v>
      </c>
    </row>
    <row r="286" spans="1:33" x14ac:dyDescent="0.25">
      <c r="A286">
        <v>6</v>
      </c>
      <c r="B286">
        <v>300521620</v>
      </c>
      <c r="C286">
        <v>2394179</v>
      </c>
      <c r="D286">
        <v>1</v>
      </c>
      <c r="E286" t="s">
        <v>64</v>
      </c>
      <c r="F286" t="s">
        <v>72</v>
      </c>
      <c r="G286">
        <v>2181</v>
      </c>
      <c r="H286">
        <v>2496</v>
      </c>
      <c r="I286">
        <v>86</v>
      </c>
      <c r="J286">
        <v>98</v>
      </c>
      <c r="K286">
        <v>299</v>
      </c>
      <c r="L286">
        <v>1</v>
      </c>
      <c r="M286" t="s">
        <v>51</v>
      </c>
      <c r="N286" t="s">
        <v>52</v>
      </c>
      <c r="O286" s="2">
        <v>659.18216337999991</v>
      </c>
      <c r="P286" s="15">
        <v>45748</v>
      </c>
      <c r="Q286" s="15">
        <v>45770</v>
      </c>
      <c r="R286" s="15">
        <v>45777</v>
      </c>
      <c r="S286" t="s">
        <v>21</v>
      </c>
      <c r="T286">
        <v>7</v>
      </c>
      <c r="U286" s="2">
        <v>471.78924067999998</v>
      </c>
      <c r="V286" s="2">
        <v>6613.8678599999994</v>
      </c>
      <c r="W286" s="2">
        <v>9.0551183999999996</v>
      </c>
      <c r="X286" s="2">
        <v>1.5091863999999999</v>
      </c>
      <c r="Y286" s="2">
        <v>7.7427824000000003</v>
      </c>
      <c r="Z286" s="6">
        <f>Crate_BOMs[[#This Row],[glass weight (lb)]]+Crate_BOMs[[#This Row],[Crate Weight (lb)]]/COUNTIF(Crate_BOMs[crate no.],Crate_BOMs[[#This Row],[crate no.]])</f>
        <v>726.58062633428563</v>
      </c>
      <c r="AA286" s="6" t="str">
        <f>IFERROR(MID(Crate_BOMs[[#This Row],[no]],FIND("ECN",Crate_BOMs[[#This Row],[no]]),200),MID(Crate_BOMs[[#This Row],[no]],39,200))</f>
        <v>2.02 GLZ02</v>
      </c>
      <c r="AB286" s="6" t="str">
        <f>SUBSTITUTE(IF(RIGHT(Crate_BOMs[[#This Row],[PO Sublot-GL]],6)="curved",RIGHT(Crate_BOMs[[#This Row],[PO Sublot-GL]],12),RIGHT(Crate_BOMs[[#This Row],[PO Sublot-GL]],5))," ","")</f>
        <v>GLZ02</v>
      </c>
      <c r="AC286" s="6" t="str">
        <f>SUBSTITUTE(LEFT(Crate_BOMs[[#This Row],[PO Sublot-GL]],LEN(Crate_BOMs[[#This Row],[PO Sublot-GL]])-LEN(Crate_BOMs[[#This Row],[Glass Type]]))," ","")</f>
        <v>2.02</v>
      </c>
      <c r="AD286" s="6" t="str">
        <f>LEFT(Crate_BOMs[[#This Row],[no]],FIND(" ",Crate_BOMs[[#This Row],[no]],5)-1)</f>
        <v>PO 40538</v>
      </c>
      <c r="AE286" s="6" cm="1">
        <f t="array" ref="AE286">COUNTA(_xlfn.UNIQUE(_xlfn._xlws.FILTER(Crate_BOMs[PO],Crate_BOMs[crate no.]=Crate_BOMs[[#This Row],[crate no.]])))</f>
        <v>1</v>
      </c>
      <c r="AF286" s="10" t="str">
        <f>IF(Crate_BOMs[[#This Row],['# POs in Crate]]=1,"",IF(VLOOKUP(Crate_BOMs[[#This Row],[crate no.]],Crates_[[crate no.]:[New Sublot]],3,FALSE)="","",VLOOKUP(Crate_BOMs[[#This Row],[crate no.]],Crates_[[crate no.]:[New Sublot]],3,FALSE)))</f>
        <v/>
      </c>
      <c r="AG286" s="6" t="str">
        <f>IF(Crate_BOMs[[#This Row],['# POs in Crate]]=1,Crate_BOMs[[#This Row],[PO Sublot]],IF(Crate_BOMs[[#This Row],[UPDATED Sublot]]="","",Crate_BOMs[[#This Row],[UPDATED Sublot]]))</f>
        <v>2.02</v>
      </c>
    </row>
    <row r="287" spans="1:33" x14ac:dyDescent="0.25">
      <c r="A287">
        <v>6</v>
      </c>
      <c r="B287">
        <v>300521620</v>
      </c>
      <c r="C287">
        <v>2394179</v>
      </c>
      <c r="D287">
        <v>1</v>
      </c>
      <c r="E287" t="s">
        <v>64</v>
      </c>
      <c r="F287" t="s">
        <v>72</v>
      </c>
      <c r="G287">
        <v>2181</v>
      </c>
      <c r="H287">
        <v>2496</v>
      </c>
      <c r="I287">
        <v>86</v>
      </c>
      <c r="J287">
        <v>98</v>
      </c>
      <c r="K287">
        <v>299</v>
      </c>
      <c r="L287">
        <v>1</v>
      </c>
      <c r="M287" t="s">
        <v>51</v>
      </c>
      <c r="N287" t="s">
        <v>52</v>
      </c>
      <c r="O287" s="2">
        <v>659.18216337999991</v>
      </c>
      <c r="P287" s="15">
        <v>45748</v>
      </c>
      <c r="Q287" s="15">
        <v>45770</v>
      </c>
      <c r="R287" s="15">
        <v>45777</v>
      </c>
      <c r="S287" t="s">
        <v>21</v>
      </c>
      <c r="T287">
        <v>7</v>
      </c>
      <c r="U287" s="2">
        <v>471.78924067999998</v>
      </c>
      <c r="V287" s="2">
        <v>6613.8678599999994</v>
      </c>
      <c r="W287" s="2">
        <v>9.0551183999999996</v>
      </c>
      <c r="X287" s="2">
        <v>1.5091863999999999</v>
      </c>
      <c r="Y287" s="2">
        <v>7.7427824000000003</v>
      </c>
      <c r="Z287" s="6">
        <f>Crate_BOMs[[#This Row],[glass weight (lb)]]+Crate_BOMs[[#This Row],[Crate Weight (lb)]]/COUNTIF(Crate_BOMs[crate no.],Crate_BOMs[[#This Row],[crate no.]])</f>
        <v>726.58062633428563</v>
      </c>
      <c r="AA287" s="6" t="str">
        <f>IFERROR(MID(Crate_BOMs[[#This Row],[no]],FIND("ECN",Crate_BOMs[[#This Row],[no]]),200),MID(Crate_BOMs[[#This Row],[no]],39,200))</f>
        <v>2.02 GLZ02</v>
      </c>
      <c r="AB287" s="6" t="str">
        <f>SUBSTITUTE(IF(RIGHT(Crate_BOMs[[#This Row],[PO Sublot-GL]],6)="curved",RIGHT(Crate_BOMs[[#This Row],[PO Sublot-GL]],12),RIGHT(Crate_BOMs[[#This Row],[PO Sublot-GL]],5))," ","")</f>
        <v>GLZ02</v>
      </c>
      <c r="AC287" s="6" t="str">
        <f>SUBSTITUTE(LEFT(Crate_BOMs[[#This Row],[PO Sublot-GL]],LEN(Crate_BOMs[[#This Row],[PO Sublot-GL]])-LEN(Crate_BOMs[[#This Row],[Glass Type]]))," ","")</f>
        <v>2.02</v>
      </c>
      <c r="AD287" s="6" t="str">
        <f>LEFT(Crate_BOMs[[#This Row],[no]],FIND(" ",Crate_BOMs[[#This Row],[no]],5)-1)</f>
        <v>PO 40538</v>
      </c>
      <c r="AE287" s="6" cm="1">
        <f t="array" ref="AE287">COUNTA(_xlfn.UNIQUE(_xlfn._xlws.FILTER(Crate_BOMs[PO],Crate_BOMs[crate no.]=Crate_BOMs[[#This Row],[crate no.]])))</f>
        <v>1</v>
      </c>
      <c r="AF287" s="10" t="str">
        <f>IF(Crate_BOMs[[#This Row],['# POs in Crate]]=1,"",IF(VLOOKUP(Crate_BOMs[[#This Row],[crate no.]],Crates_[[crate no.]:[New Sublot]],3,FALSE)="","",VLOOKUP(Crate_BOMs[[#This Row],[crate no.]],Crates_[[crate no.]:[New Sublot]],3,FALSE)))</f>
        <v/>
      </c>
      <c r="AG287" s="6" t="str">
        <f>IF(Crate_BOMs[[#This Row],['# POs in Crate]]=1,Crate_BOMs[[#This Row],[PO Sublot]],IF(Crate_BOMs[[#This Row],[UPDATED Sublot]]="","",Crate_BOMs[[#This Row],[UPDATED Sublot]]))</f>
        <v>2.02</v>
      </c>
    </row>
    <row r="288" spans="1:33" x14ac:dyDescent="0.25">
      <c r="A288">
        <v>6</v>
      </c>
      <c r="B288">
        <v>300521620</v>
      </c>
      <c r="C288">
        <v>2394179</v>
      </c>
      <c r="D288">
        <v>1</v>
      </c>
      <c r="E288" t="s">
        <v>64</v>
      </c>
      <c r="F288" t="s">
        <v>72</v>
      </c>
      <c r="G288">
        <v>2181</v>
      </c>
      <c r="H288">
        <v>2496</v>
      </c>
      <c r="I288">
        <v>86</v>
      </c>
      <c r="J288">
        <v>98</v>
      </c>
      <c r="K288">
        <v>299</v>
      </c>
      <c r="L288">
        <v>1</v>
      </c>
      <c r="M288" t="s">
        <v>51</v>
      </c>
      <c r="N288" t="s">
        <v>52</v>
      </c>
      <c r="O288" s="2">
        <v>659.18216337999991</v>
      </c>
      <c r="P288" s="15">
        <v>45748</v>
      </c>
      <c r="Q288" s="15">
        <v>45770</v>
      </c>
      <c r="R288" s="15">
        <v>45777</v>
      </c>
      <c r="S288" t="s">
        <v>21</v>
      </c>
      <c r="T288">
        <v>7</v>
      </c>
      <c r="U288" s="2">
        <v>471.78924067999998</v>
      </c>
      <c r="V288" s="2">
        <v>6613.8678599999994</v>
      </c>
      <c r="W288" s="2">
        <v>9.0551183999999996</v>
      </c>
      <c r="X288" s="2">
        <v>1.5091863999999999</v>
      </c>
      <c r="Y288" s="2">
        <v>7.7427824000000003</v>
      </c>
      <c r="Z288" s="6">
        <f>Crate_BOMs[[#This Row],[glass weight (lb)]]+Crate_BOMs[[#This Row],[Crate Weight (lb)]]/COUNTIF(Crate_BOMs[crate no.],Crate_BOMs[[#This Row],[crate no.]])</f>
        <v>726.58062633428563</v>
      </c>
      <c r="AA288" s="6" t="str">
        <f>IFERROR(MID(Crate_BOMs[[#This Row],[no]],FIND("ECN",Crate_BOMs[[#This Row],[no]]),200),MID(Crate_BOMs[[#This Row],[no]],39,200))</f>
        <v>2.02 GLZ02</v>
      </c>
      <c r="AB288" s="6" t="str">
        <f>SUBSTITUTE(IF(RIGHT(Crate_BOMs[[#This Row],[PO Sublot-GL]],6)="curved",RIGHT(Crate_BOMs[[#This Row],[PO Sublot-GL]],12),RIGHT(Crate_BOMs[[#This Row],[PO Sublot-GL]],5))," ","")</f>
        <v>GLZ02</v>
      </c>
      <c r="AC288" s="6" t="str">
        <f>SUBSTITUTE(LEFT(Crate_BOMs[[#This Row],[PO Sublot-GL]],LEN(Crate_BOMs[[#This Row],[PO Sublot-GL]])-LEN(Crate_BOMs[[#This Row],[Glass Type]]))," ","")</f>
        <v>2.02</v>
      </c>
      <c r="AD288" s="6" t="str">
        <f>LEFT(Crate_BOMs[[#This Row],[no]],FIND(" ",Crate_BOMs[[#This Row],[no]],5)-1)</f>
        <v>PO 40538</v>
      </c>
      <c r="AE288" s="6" cm="1">
        <f t="array" ref="AE288">COUNTA(_xlfn.UNIQUE(_xlfn._xlws.FILTER(Crate_BOMs[PO],Crate_BOMs[crate no.]=Crate_BOMs[[#This Row],[crate no.]])))</f>
        <v>1</v>
      </c>
      <c r="AF288" s="10" t="str">
        <f>IF(Crate_BOMs[[#This Row],['# POs in Crate]]=1,"",IF(VLOOKUP(Crate_BOMs[[#This Row],[crate no.]],Crates_[[crate no.]:[New Sublot]],3,FALSE)="","",VLOOKUP(Crate_BOMs[[#This Row],[crate no.]],Crates_[[crate no.]:[New Sublot]],3,FALSE)))</f>
        <v/>
      </c>
      <c r="AG288" s="6" t="str">
        <f>IF(Crate_BOMs[[#This Row],['# POs in Crate]]=1,Crate_BOMs[[#This Row],[PO Sublot]],IF(Crate_BOMs[[#This Row],[UPDATED Sublot]]="","",Crate_BOMs[[#This Row],[UPDATED Sublot]]))</f>
        <v>2.02</v>
      </c>
    </row>
    <row r="289" spans="1:33" x14ac:dyDescent="0.25">
      <c r="A289">
        <v>6</v>
      </c>
      <c r="B289">
        <v>300521620</v>
      </c>
      <c r="C289">
        <v>2394179</v>
      </c>
      <c r="D289">
        <v>1</v>
      </c>
      <c r="E289" t="s">
        <v>64</v>
      </c>
      <c r="F289" t="s">
        <v>72</v>
      </c>
      <c r="G289">
        <v>2181</v>
      </c>
      <c r="H289">
        <v>2496</v>
      </c>
      <c r="I289">
        <v>86</v>
      </c>
      <c r="J289">
        <v>98</v>
      </c>
      <c r="K289">
        <v>299</v>
      </c>
      <c r="L289">
        <v>1</v>
      </c>
      <c r="M289" t="s">
        <v>51</v>
      </c>
      <c r="N289" t="s">
        <v>52</v>
      </c>
      <c r="O289" s="2">
        <v>659.18216337999991</v>
      </c>
      <c r="P289" s="15">
        <v>45748</v>
      </c>
      <c r="Q289" s="15">
        <v>45770</v>
      </c>
      <c r="R289" s="15">
        <v>45777</v>
      </c>
      <c r="S289" t="s">
        <v>21</v>
      </c>
      <c r="T289">
        <v>7</v>
      </c>
      <c r="U289" s="2">
        <v>471.78924067999998</v>
      </c>
      <c r="V289" s="2">
        <v>6613.8678599999994</v>
      </c>
      <c r="W289" s="2">
        <v>9.0551183999999996</v>
      </c>
      <c r="X289" s="2">
        <v>1.5091863999999999</v>
      </c>
      <c r="Y289" s="2">
        <v>7.7427824000000003</v>
      </c>
      <c r="Z289" s="6">
        <f>Crate_BOMs[[#This Row],[glass weight (lb)]]+Crate_BOMs[[#This Row],[Crate Weight (lb)]]/COUNTIF(Crate_BOMs[crate no.],Crate_BOMs[[#This Row],[crate no.]])</f>
        <v>726.58062633428563</v>
      </c>
      <c r="AA289" s="6" t="str">
        <f>IFERROR(MID(Crate_BOMs[[#This Row],[no]],FIND("ECN",Crate_BOMs[[#This Row],[no]]),200),MID(Crate_BOMs[[#This Row],[no]],39,200))</f>
        <v>2.02 GLZ02</v>
      </c>
      <c r="AB289" s="6" t="str">
        <f>SUBSTITUTE(IF(RIGHT(Crate_BOMs[[#This Row],[PO Sublot-GL]],6)="curved",RIGHT(Crate_BOMs[[#This Row],[PO Sublot-GL]],12),RIGHT(Crate_BOMs[[#This Row],[PO Sublot-GL]],5))," ","")</f>
        <v>GLZ02</v>
      </c>
      <c r="AC289" s="6" t="str">
        <f>SUBSTITUTE(LEFT(Crate_BOMs[[#This Row],[PO Sublot-GL]],LEN(Crate_BOMs[[#This Row],[PO Sublot-GL]])-LEN(Crate_BOMs[[#This Row],[Glass Type]]))," ","")</f>
        <v>2.02</v>
      </c>
      <c r="AD289" s="6" t="str">
        <f>LEFT(Crate_BOMs[[#This Row],[no]],FIND(" ",Crate_BOMs[[#This Row],[no]],5)-1)</f>
        <v>PO 40538</v>
      </c>
      <c r="AE289" s="6" cm="1">
        <f t="array" ref="AE289">COUNTA(_xlfn.UNIQUE(_xlfn._xlws.FILTER(Crate_BOMs[PO],Crate_BOMs[crate no.]=Crate_BOMs[[#This Row],[crate no.]])))</f>
        <v>1</v>
      </c>
      <c r="AF289" s="10" t="str">
        <f>IF(Crate_BOMs[[#This Row],['# POs in Crate]]=1,"",IF(VLOOKUP(Crate_BOMs[[#This Row],[crate no.]],Crates_[[crate no.]:[New Sublot]],3,FALSE)="","",VLOOKUP(Crate_BOMs[[#This Row],[crate no.]],Crates_[[crate no.]:[New Sublot]],3,FALSE)))</f>
        <v/>
      </c>
      <c r="AG289" s="6" t="str">
        <f>IF(Crate_BOMs[[#This Row],['# POs in Crate]]=1,Crate_BOMs[[#This Row],[PO Sublot]],IF(Crate_BOMs[[#This Row],[UPDATED Sublot]]="","",Crate_BOMs[[#This Row],[UPDATED Sublot]]))</f>
        <v>2.02</v>
      </c>
    </row>
    <row r="290" spans="1:33" x14ac:dyDescent="0.25">
      <c r="A290">
        <v>6</v>
      </c>
      <c r="B290">
        <v>300521620</v>
      </c>
      <c r="C290">
        <v>2394179</v>
      </c>
      <c r="D290">
        <v>1</v>
      </c>
      <c r="E290" t="s">
        <v>64</v>
      </c>
      <c r="F290" t="s">
        <v>72</v>
      </c>
      <c r="G290">
        <v>2181</v>
      </c>
      <c r="H290">
        <v>2496</v>
      </c>
      <c r="I290">
        <v>86</v>
      </c>
      <c r="J290">
        <v>98</v>
      </c>
      <c r="K290">
        <v>299</v>
      </c>
      <c r="L290">
        <v>1</v>
      </c>
      <c r="M290" t="s">
        <v>51</v>
      </c>
      <c r="N290" t="s">
        <v>52</v>
      </c>
      <c r="O290" s="2">
        <v>659.18216337999991</v>
      </c>
      <c r="P290" s="15">
        <v>45748</v>
      </c>
      <c r="Q290" s="15">
        <v>45770</v>
      </c>
      <c r="R290" s="15">
        <v>45777</v>
      </c>
      <c r="S290" t="s">
        <v>21</v>
      </c>
      <c r="T290">
        <v>7</v>
      </c>
      <c r="U290" s="2">
        <v>471.78924067999998</v>
      </c>
      <c r="V290" s="2">
        <v>6613.8678599999994</v>
      </c>
      <c r="W290" s="2">
        <v>9.0551183999999996</v>
      </c>
      <c r="X290" s="2">
        <v>1.5091863999999999</v>
      </c>
      <c r="Y290" s="2">
        <v>7.7427824000000003</v>
      </c>
      <c r="Z290" s="6">
        <f>Crate_BOMs[[#This Row],[glass weight (lb)]]+Crate_BOMs[[#This Row],[Crate Weight (lb)]]/COUNTIF(Crate_BOMs[crate no.],Crate_BOMs[[#This Row],[crate no.]])</f>
        <v>726.58062633428563</v>
      </c>
      <c r="AA290" s="6" t="str">
        <f>IFERROR(MID(Crate_BOMs[[#This Row],[no]],FIND("ECN",Crate_BOMs[[#This Row],[no]]),200),MID(Crate_BOMs[[#This Row],[no]],39,200))</f>
        <v>2.02 GLZ02</v>
      </c>
      <c r="AB290" s="6" t="str">
        <f>SUBSTITUTE(IF(RIGHT(Crate_BOMs[[#This Row],[PO Sublot-GL]],6)="curved",RIGHT(Crate_BOMs[[#This Row],[PO Sublot-GL]],12),RIGHT(Crate_BOMs[[#This Row],[PO Sublot-GL]],5))," ","")</f>
        <v>GLZ02</v>
      </c>
      <c r="AC290" s="6" t="str">
        <f>SUBSTITUTE(LEFT(Crate_BOMs[[#This Row],[PO Sublot-GL]],LEN(Crate_BOMs[[#This Row],[PO Sublot-GL]])-LEN(Crate_BOMs[[#This Row],[Glass Type]]))," ","")</f>
        <v>2.02</v>
      </c>
      <c r="AD290" s="6" t="str">
        <f>LEFT(Crate_BOMs[[#This Row],[no]],FIND(" ",Crate_BOMs[[#This Row],[no]],5)-1)</f>
        <v>PO 40538</v>
      </c>
      <c r="AE290" s="6" cm="1">
        <f t="array" ref="AE290">COUNTA(_xlfn.UNIQUE(_xlfn._xlws.FILTER(Crate_BOMs[PO],Crate_BOMs[crate no.]=Crate_BOMs[[#This Row],[crate no.]])))</f>
        <v>1</v>
      </c>
      <c r="AF290" s="10" t="str">
        <f>IF(Crate_BOMs[[#This Row],['# POs in Crate]]=1,"",IF(VLOOKUP(Crate_BOMs[[#This Row],[crate no.]],Crates_[[crate no.]:[New Sublot]],3,FALSE)="","",VLOOKUP(Crate_BOMs[[#This Row],[crate no.]],Crates_[[crate no.]:[New Sublot]],3,FALSE)))</f>
        <v/>
      </c>
      <c r="AG290" s="6" t="str">
        <f>IF(Crate_BOMs[[#This Row],['# POs in Crate]]=1,Crate_BOMs[[#This Row],[PO Sublot]],IF(Crate_BOMs[[#This Row],[UPDATED Sublot]]="","",Crate_BOMs[[#This Row],[UPDATED Sublot]]))</f>
        <v>2.02</v>
      </c>
    </row>
    <row r="291" spans="1:33" x14ac:dyDescent="0.25">
      <c r="A291">
        <v>6</v>
      </c>
      <c r="B291">
        <v>300521620</v>
      </c>
      <c r="C291">
        <v>2394179</v>
      </c>
      <c r="D291">
        <v>1</v>
      </c>
      <c r="E291" t="s">
        <v>64</v>
      </c>
      <c r="F291" t="s">
        <v>72</v>
      </c>
      <c r="G291">
        <v>2181</v>
      </c>
      <c r="H291">
        <v>2496</v>
      </c>
      <c r="I291">
        <v>86</v>
      </c>
      <c r="J291">
        <v>98</v>
      </c>
      <c r="K291">
        <v>299</v>
      </c>
      <c r="L291">
        <v>1</v>
      </c>
      <c r="M291" t="s">
        <v>51</v>
      </c>
      <c r="N291" t="s">
        <v>52</v>
      </c>
      <c r="O291" s="2">
        <v>659.18216337999991</v>
      </c>
      <c r="P291" s="15">
        <v>45748</v>
      </c>
      <c r="Q291" s="15">
        <v>45770</v>
      </c>
      <c r="R291" s="15">
        <v>45777</v>
      </c>
      <c r="S291" t="s">
        <v>21</v>
      </c>
      <c r="T291">
        <v>7</v>
      </c>
      <c r="U291" s="2">
        <v>471.78924067999998</v>
      </c>
      <c r="V291" s="2">
        <v>6613.8678599999994</v>
      </c>
      <c r="W291" s="2">
        <v>9.0551183999999996</v>
      </c>
      <c r="X291" s="2">
        <v>1.5091863999999999</v>
      </c>
      <c r="Y291" s="2">
        <v>7.7427824000000003</v>
      </c>
      <c r="Z291" s="6">
        <f>Crate_BOMs[[#This Row],[glass weight (lb)]]+Crate_BOMs[[#This Row],[Crate Weight (lb)]]/COUNTIF(Crate_BOMs[crate no.],Crate_BOMs[[#This Row],[crate no.]])</f>
        <v>726.58062633428563</v>
      </c>
      <c r="AA291" s="6" t="str">
        <f>IFERROR(MID(Crate_BOMs[[#This Row],[no]],FIND("ECN",Crate_BOMs[[#This Row],[no]]),200),MID(Crate_BOMs[[#This Row],[no]],39,200))</f>
        <v>2.02 GLZ02</v>
      </c>
      <c r="AB291" s="6" t="str">
        <f>SUBSTITUTE(IF(RIGHT(Crate_BOMs[[#This Row],[PO Sublot-GL]],6)="curved",RIGHT(Crate_BOMs[[#This Row],[PO Sublot-GL]],12),RIGHT(Crate_BOMs[[#This Row],[PO Sublot-GL]],5))," ","")</f>
        <v>GLZ02</v>
      </c>
      <c r="AC291" s="6" t="str">
        <f>SUBSTITUTE(LEFT(Crate_BOMs[[#This Row],[PO Sublot-GL]],LEN(Crate_BOMs[[#This Row],[PO Sublot-GL]])-LEN(Crate_BOMs[[#This Row],[Glass Type]]))," ","")</f>
        <v>2.02</v>
      </c>
      <c r="AD291" s="6" t="str">
        <f>LEFT(Crate_BOMs[[#This Row],[no]],FIND(" ",Crate_BOMs[[#This Row],[no]],5)-1)</f>
        <v>PO 40538</v>
      </c>
      <c r="AE291" s="6" cm="1">
        <f t="array" ref="AE291">COUNTA(_xlfn.UNIQUE(_xlfn._xlws.FILTER(Crate_BOMs[PO],Crate_BOMs[crate no.]=Crate_BOMs[[#This Row],[crate no.]])))</f>
        <v>1</v>
      </c>
      <c r="AF291" s="10" t="str">
        <f>IF(Crate_BOMs[[#This Row],['# POs in Crate]]=1,"",IF(VLOOKUP(Crate_BOMs[[#This Row],[crate no.]],Crates_[[crate no.]:[New Sublot]],3,FALSE)="","",VLOOKUP(Crate_BOMs[[#This Row],[crate no.]],Crates_[[crate no.]:[New Sublot]],3,FALSE)))</f>
        <v/>
      </c>
      <c r="AG291" s="6" t="str">
        <f>IF(Crate_BOMs[[#This Row],['# POs in Crate]]=1,Crate_BOMs[[#This Row],[PO Sublot]],IF(Crate_BOMs[[#This Row],[UPDATED Sublot]]="","",Crate_BOMs[[#This Row],[UPDATED Sublot]]))</f>
        <v>2.02</v>
      </c>
    </row>
    <row r="292" spans="1:33" x14ac:dyDescent="0.25">
      <c r="A292">
        <v>6</v>
      </c>
      <c r="B292">
        <v>300521620</v>
      </c>
      <c r="C292">
        <v>2394179</v>
      </c>
      <c r="D292">
        <v>1</v>
      </c>
      <c r="E292" t="s">
        <v>64</v>
      </c>
      <c r="F292" t="s">
        <v>72</v>
      </c>
      <c r="G292">
        <v>2181</v>
      </c>
      <c r="H292">
        <v>2496</v>
      </c>
      <c r="I292">
        <v>86</v>
      </c>
      <c r="J292">
        <v>98</v>
      </c>
      <c r="K292">
        <v>299</v>
      </c>
      <c r="L292">
        <v>1</v>
      </c>
      <c r="M292" t="s">
        <v>51</v>
      </c>
      <c r="N292" t="s">
        <v>52</v>
      </c>
      <c r="O292" s="2">
        <v>659.18216337999991</v>
      </c>
      <c r="P292" s="15">
        <v>45748</v>
      </c>
      <c r="Q292" s="15">
        <v>45770</v>
      </c>
      <c r="R292" s="15">
        <v>45777</v>
      </c>
      <c r="S292" t="s">
        <v>21</v>
      </c>
      <c r="T292">
        <v>7</v>
      </c>
      <c r="U292" s="2">
        <v>471.78924067999998</v>
      </c>
      <c r="V292" s="2">
        <v>6613.8678599999994</v>
      </c>
      <c r="W292" s="2">
        <v>9.0551183999999996</v>
      </c>
      <c r="X292" s="2">
        <v>1.5091863999999999</v>
      </c>
      <c r="Y292" s="2">
        <v>7.7427824000000003</v>
      </c>
      <c r="Z292" s="6">
        <f>Crate_BOMs[[#This Row],[glass weight (lb)]]+Crate_BOMs[[#This Row],[Crate Weight (lb)]]/COUNTIF(Crate_BOMs[crate no.],Crate_BOMs[[#This Row],[crate no.]])</f>
        <v>726.58062633428563</v>
      </c>
      <c r="AA292" s="6" t="str">
        <f>IFERROR(MID(Crate_BOMs[[#This Row],[no]],FIND("ECN",Crate_BOMs[[#This Row],[no]]),200),MID(Crate_BOMs[[#This Row],[no]],39,200))</f>
        <v>2.02 GLZ02</v>
      </c>
      <c r="AB292" s="6" t="str">
        <f>SUBSTITUTE(IF(RIGHT(Crate_BOMs[[#This Row],[PO Sublot-GL]],6)="curved",RIGHT(Crate_BOMs[[#This Row],[PO Sublot-GL]],12),RIGHT(Crate_BOMs[[#This Row],[PO Sublot-GL]],5))," ","")</f>
        <v>GLZ02</v>
      </c>
      <c r="AC292" s="6" t="str">
        <f>SUBSTITUTE(LEFT(Crate_BOMs[[#This Row],[PO Sublot-GL]],LEN(Crate_BOMs[[#This Row],[PO Sublot-GL]])-LEN(Crate_BOMs[[#This Row],[Glass Type]]))," ","")</f>
        <v>2.02</v>
      </c>
      <c r="AD292" s="6" t="str">
        <f>LEFT(Crate_BOMs[[#This Row],[no]],FIND(" ",Crate_BOMs[[#This Row],[no]],5)-1)</f>
        <v>PO 40538</v>
      </c>
      <c r="AE292" s="6" cm="1">
        <f t="array" ref="AE292">COUNTA(_xlfn.UNIQUE(_xlfn._xlws.FILTER(Crate_BOMs[PO],Crate_BOMs[crate no.]=Crate_BOMs[[#This Row],[crate no.]])))</f>
        <v>1</v>
      </c>
      <c r="AF292" s="10" t="str">
        <f>IF(Crate_BOMs[[#This Row],['# POs in Crate]]=1,"",IF(VLOOKUP(Crate_BOMs[[#This Row],[crate no.]],Crates_[[crate no.]:[New Sublot]],3,FALSE)="","",VLOOKUP(Crate_BOMs[[#This Row],[crate no.]],Crates_[[crate no.]:[New Sublot]],3,FALSE)))</f>
        <v/>
      </c>
      <c r="AG292" s="6" t="str">
        <f>IF(Crate_BOMs[[#This Row],['# POs in Crate]]=1,Crate_BOMs[[#This Row],[PO Sublot]],IF(Crate_BOMs[[#This Row],[UPDATED Sublot]]="","",Crate_BOMs[[#This Row],[UPDATED Sublot]]))</f>
        <v>2.02</v>
      </c>
    </row>
    <row r="293" spans="1:33" x14ac:dyDescent="0.25">
      <c r="A293">
        <v>6</v>
      </c>
      <c r="B293">
        <v>300521808</v>
      </c>
      <c r="C293">
        <v>2394179</v>
      </c>
      <c r="D293">
        <v>1</v>
      </c>
      <c r="E293" t="s">
        <v>64</v>
      </c>
      <c r="F293" t="s">
        <v>72</v>
      </c>
      <c r="G293">
        <v>2181</v>
      </c>
      <c r="H293">
        <v>2496</v>
      </c>
      <c r="I293">
        <v>86</v>
      </c>
      <c r="J293">
        <v>98</v>
      </c>
      <c r="K293">
        <v>299</v>
      </c>
      <c r="L293">
        <v>1</v>
      </c>
      <c r="M293" t="s">
        <v>51</v>
      </c>
      <c r="N293" t="s">
        <v>52</v>
      </c>
      <c r="O293" s="2">
        <v>659.18216337999991</v>
      </c>
      <c r="P293" s="15">
        <v>45748</v>
      </c>
      <c r="Q293" s="15">
        <v>45770</v>
      </c>
      <c r="R293" s="15">
        <v>45777</v>
      </c>
      <c r="S293" t="s">
        <v>21</v>
      </c>
      <c r="T293">
        <v>7</v>
      </c>
      <c r="U293" s="2">
        <v>471.78924067999998</v>
      </c>
      <c r="V293" s="2">
        <v>6613.8678599999994</v>
      </c>
      <c r="W293" s="2">
        <v>9.0551183999999996</v>
      </c>
      <c r="X293" s="2">
        <v>1.5091863999999999</v>
      </c>
      <c r="Y293" s="2">
        <v>7.7427824000000003</v>
      </c>
      <c r="Z293" s="6">
        <f>Crate_BOMs[[#This Row],[glass weight (lb)]]+Crate_BOMs[[#This Row],[Crate Weight (lb)]]/COUNTIF(Crate_BOMs[crate no.],Crate_BOMs[[#This Row],[crate no.]])</f>
        <v>726.58062633428563</v>
      </c>
      <c r="AA293" s="6" t="str">
        <f>IFERROR(MID(Crate_BOMs[[#This Row],[no]],FIND("ECN",Crate_BOMs[[#This Row],[no]]),200),MID(Crate_BOMs[[#This Row],[no]],39,200))</f>
        <v>2.02 GLZ02</v>
      </c>
      <c r="AB293" s="6" t="str">
        <f>SUBSTITUTE(IF(RIGHT(Crate_BOMs[[#This Row],[PO Sublot-GL]],6)="curved",RIGHT(Crate_BOMs[[#This Row],[PO Sublot-GL]],12),RIGHT(Crate_BOMs[[#This Row],[PO Sublot-GL]],5))," ","")</f>
        <v>GLZ02</v>
      </c>
      <c r="AC293" s="6" t="str">
        <f>SUBSTITUTE(LEFT(Crate_BOMs[[#This Row],[PO Sublot-GL]],LEN(Crate_BOMs[[#This Row],[PO Sublot-GL]])-LEN(Crate_BOMs[[#This Row],[Glass Type]]))," ","")</f>
        <v>2.02</v>
      </c>
      <c r="AD293" s="6" t="str">
        <f>LEFT(Crate_BOMs[[#This Row],[no]],FIND(" ",Crate_BOMs[[#This Row],[no]],5)-1)</f>
        <v>PO 40538</v>
      </c>
      <c r="AE293" s="6" cm="1">
        <f t="array" ref="AE293">COUNTA(_xlfn.UNIQUE(_xlfn._xlws.FILTER(Crate_BOMs[PO],Crate_BOMs[crate no.]=Crate_BOMs[[#This Row],[crate no.]])))</f>
        <v>1</v>
      </c>
      <c r="AF293" s="10" t="str">
        <f>IF(Crate_BOMs[[#This Row],['# POs in Crate]]=1,"",IF(VLOOKUP(Crate_BOMs[[#This Row],[crate no.]],Crates_[[crate no.]:[New Sublot]],3,FALSE)="","",VLOOKUP(Crate_BOMs[[#This Row],[crate no.]],Crates_[[crate no.]:[New Sublot]],3,FALSE)))</f>
        <v/>
      </c>
      <c r="AG293" s="6" t="str">
        <f>IF(Crate_BOMs[[#This Row],['# POs in Crate]]=1,Crate_BOMs[[#This Row],[PO Sublot]],IF(Crate_BOMs[[#This Row],[UPDATED Sublot]]="","",Crate_BOMs[[#This Row],[UPDATED Sublot]]))</f>
        <v>2.02</v>
      </c>
    </row>
    <row r="294" spans="1:33" x14ac:dyDescent="0.25">
      <c r="A294">
        <v>6</v>
      </c>
      <c r="B294">
        <v>300521808</v>
      </c>
      <c r="C294">
        <v>2394179</v>
      </c>
      <c r="D294">
        <v>1</v>
      </c>
      <c r="E294" t="s">
        <v>64</v>
      </c>
      <c r="F294" t="s">
        <v>72</v>
      </c>
      <c r="G294">
        <v>2181</v>
      </c>
      <c r="H294">
        <v>2496</v>
      </c>
      <c r="I294">
        <v>86</v>
      </c>
      <c r="J294">
        <v>98</v>
      </c>
      <c r="K294">
        <v>299</v>
      </c>
      <c r="L294">
        <v>1</v>
      </c>
      <c r="M294" t="s">
        <v>51</v>
      </c>
      <c r="N294" t="s">
        <v>52</v>
      </c>
      <c r="O294" s="2">
        <v>659.18216337999991</v>
      </c>
      <c r="P294" s="15">
        <v>45748</v>
      </c>
      <c r="Q294" s="15">
        <v>45770</v>
      </c>
      <c r="R294" s="15">
        <v>45777</v>
      </c>
      <c r="S294" t="s">
        <v>21</v>
      </c>
      <c r="T294">
        <v>7</v>
      </c>
      <c r="U294" s="2">
        <v>471.78924067999998</v>
      </c>
      <c r="V294" s="2">
        <v>6613.8678599999994</v>
      </c>
      <c r="W294" s="2">
        <v>9.0551183999999996</v>
      </c>
      <c r="X294" s="2">
        <v>1.5091863999999999</v>
      </c>
      <c r="Y294" s="2">
        <v>7.7427824000000003</v>
      </c>
      <c r="Z294" s="6">
        <f>Crate_BOMs[[#This Row],[glass weight (lb)]]+Crate_BOMs[[#This Row],[Crate Weight (lb)]]/COUNTIF(Crate_BOMs[crate no.],Crate_BOMs[[#This Row],[crate no.]])</f>
        <v>726.58062633428563</v>
      </c>
      <c r="AA294" s="6" t="str">
        <f>IFERROR(MID(Crate_BOMs[[#This Row],[no]],FIND("ECN",Crate_BOMs[[#This Row],[no]]),200),MID(Crate_BOMs[[#This Row],[no]],39,200))</f>
        <v>2.02 GLZ02</v>
      </c>
      <c r="AB294" s="6" t="str">
        <f>SUBSTITUTE(IF(RIGHT(Crate_BOMs[[#This Row],[PO Sublot-GL]],6)="curved",RIGHT(Crate_BOMs[[#This Row],[PO Sublot-GL]],12),RIGHT(Crate_BOMs[[#This Row],[PO Sublot-GL]],5))," ","")</f>
        <v>GLZ02</v>
      </c>
      <c r="AC294" s="6" t="str">
        <f>SUBSTITUTE(LEFT(Crate_BOMs[[#This Row],[PO Sublot-GL]],LEN(Crate_BOMs[[#This Row],[PO Sublot-GL]])-LEN(Crate_BOMs[[#This Row],[Glass Type]]))," ","")</f>
        <v>2.02</v>
      </c>
      <c r="AD294" s="6" t="str">
        <f>LEFT(Crate_BOMs[[#This Row],[no]],FIND(" ",Crate_BOMs[[#This Row],[no]],5)-1)</f>
        <v>PO 40538</v>
      </c>
      <c r="AE294" s="6" cm="1">
        <f t="array" ref="AE294">COUNTA(_xlfn.UNIQUE(_xlfn._xlws.FILTER(Crate_BOMs[PO],Crate_BOMs[crate no.]=Crate_BOMs[[#This Row],[crate no.]])))</f>
        <v>1</v>
      </c>
      <c r="AF294" s="10" t="str">
        <f>IF(Crate_BOMs[[#This Row],['# POs in Crate]]=1,"",IF(VLOOKUP(Crate_BOMs[[#This Row],[crate no.]],Crates_[[crate no.]:[New Sublot]],3,FALSE)="","",VLOOKUP(Crate_BOMs[[#This Row],[crate no.]],Crates_[[crate no.]:[New Sublot]],3,FALSE)))</f>
        <v/>
      </c>
      <c r="AG294" s="6" t="str">
        <f>IF(Crate_BOMs[[#This Row],['# POs in Crate]]=1,Crate_BOMs[[#This Row],[PO Sublot]],IF(Crate_BOMs[[#This Row],[UPDATED Sublot]]="","",Crate_BOMs[[#This Row],[UPDATED Sublot]]))</f>
        <v>2.02</v>
      </c>
    </row>
    <row r="295" spans="1:33" x14ac:dyDescent="0.25">
      <c r="A295">
        <v>6</v>
      </c>
      <c r="B295">
        <v>300521808</v>
      </c>
      <c r="C295">
        <v>2394179</v>
      </c>
      <c r="D295">
        <v>1</v>
      </c>
      <c r="E295" t="s">
        <v>64</v>
      </c>
      <c r="F295" t="s">
        <v>72</v>
      </c>
      <c r="G295">
        <v>2181</v>
      </c>
      <c r="H295">
        <v>2496</v>
      </c>
      <c r="I295">
        <v>86</v>
      </c>
      <c r="J295">
        <v>98</v>
      </c>
      <c r="K295">
        <v>299</v>
      </c>
      <c r="L295">
        <v>1</v>
      </c>
      <c r="M295" t="s">
        <v>51</v>
      </c>
      <c r="N295" t="s">
        <v>52</v>
      </c>
      <c r="O295" s="2">
        <v>659.18216337999991</v>
      </c>
      <c r="P295" s="15">
        <v>45748</v>
      </c>
      <c r="Q295" s="15">
        <v>45770</v>
      </c>
      <c r="R295" s="15">
        <v>45777</v>
      </c>
      <c r="S295" t="s">
        <v>21</v>
      </c>
      <c r="T295">
        <v>7</v>
      </c>
      <c r="U295" s="2">
        <v>471.78924067999998</v>
      </c>
      <c r="V295" s="2">
        <v>6613.8678599999994</v>
      </c>
      <c r="W295" s="2">
        <v>9.0551183999999996</v>
      </c>
      <c r="X295" s="2">
        <v>1.5091863999999999</v>
      </c>
      <c r="Y295" s="2">
        <v>7.7427824000000003</v>
      </c>
      <c r="Z295" s="6">
        <f>Crate_BOMs[[#This Row],[glass weight (lb)]]+Crate_BOMs[[#This Row],[Crate Weight (lb)]]/COUNTIF(Crate_BOMs[crate no.],Crate_BOMs[[#This Row],[crate no.]])</f>
        <v>726.58062633428563</v>
      </c>
      <c r="AA295" s="6" t="str">
        <f>IFERROR(MID(Crate_BOMs[[#This Row],[no]],FIND("ECN",Crate_BOMs[[#This Row],[no]]),200),MID(Crate_BOMs[[#This Row],[no]],39,200))</f>
        <v>2.02 GLZ02</v>
      </c>
      <c r="AB295" s="6" t="str">
        <f>SUBSTITUTE(IF(RIGHT(Crate_BOMs[[#This Row],[PO Sublot-GL]],6)="curved",RIGHT(Crate_BOMs[[#This Row],[PO Sublot-GL]],12),RIGHT(Crate_BOMs[[#This Row],[PO Sublot-GL]],5))," ","")</f>
        <v>GLZ02</v>
      </c>
      <c r="AC295" s="6" t="str">
        <f>SUBSTITUTE(LEFT(Crate_BOMs[[#This Row],[PO Sublot-GL]],LEN(Crate_BOMs[[#This Row],[PO Sublot-GL]])-LEN(Crate_BOMs[[#This Row],[Glass Type]]))," ","")</f>
        <v>2.02</v>
      </c>
      <c r="AD295" s="6" t="str">
        <f>LEFT(Crate_BOMs[[#This Row],[no]],FIND(" ",Crate_BOMs[[#This Row],[no]],5)-1)</f>
        <v>PO 40538</v>
      </c>
      <c r="AE295" s="6" cm="1">
        <f t="array" ref="AE295">COUNTA(_xlfn.UNIQUE(_xlfn._xlws.FILTER(Crate_BOMs[PO],Crate_BOMs[crate no.]=Crate_BOMs[[#This Row],[crate no.]])))</f>
        <v>1</v>
      </c>
      <c r="AF295" s="10" t="str">
        <f>IF(Crate_BOMs[[#This Row],['# POs in Crate]]=1,"",IF(VLOOKUP(Crate_BOMs[[#This Row],[crate no.]],Crates_[[crate no.]:[New Sublot]],3,FALSE)="","",VLOOKUP(Crate_BOMs[[#This Row],[crate no.]],Crates_[[crate no.]:[New Sublot]],3,FALSE)))</f>
        <v/>
      </c>
      <c r="AG295" s="6" t="str">
        <f>IF(Crate_BOMs[[#This Row],['# POs in Crate]]=1,Crate_BOMs[[#This Row],[PO Sublot]],IF(Crate_BOMs[[#This Row],[UPDATED Sublot]]="","",Crate_BOMs[[#This Row],[UPDATED Sublot]]))</f>
        <v>2.02</v>
      </c>
    </row>
    <row r="296" spans="1:33" x14ac:dyDescent="0.25">
      <c r="A296">
        <v>6</v>
      </c>
      <c r="B296">
        <v>300521808</v>
      </c>
      <c r="C296">
        <v>2394179</v>
      </c>
      <c r="D296">
        <v>1</v>
      </c>
      <c r="E296" t="s">
        <v>64</v>
      </c>
      <c r="F296" t="s">
        <v>72</v>
      </c>
      <c r="G296">
        <v>2181</v>
      </c>
      <c r="H296">
        <v>2496</v>
      </c>
      <c r="I296">
        <v>86</v>
      </c>
      <c r="J296">
        <v>98</v>
      </c>
      <c r="K296">
        <v>299</v>
      </c>
      <c r="L296">
        <v>1</v>
      </c>
      <c r="M296" t="s">
        <v>51</v>
      </c>
      <c r="N296" t="s">
        <v>52</v>
      </c>
      <c r="O296" s="2">
        <v>659.18216337999991</v>
      </c>
      <c r="P296" s="15">
        <v>45748</v>
      </c>
      <c r="Q296" s="15">
        <v>45770</v>
      </c>
      <c r="R296" s="15">
        <v>45777</v>
      </c>
      <c r="S296" t="s">
        <v>21</v>
      </c>
      <c r="T296">
        <v>7</v>
      </c>
      <c r="U296" s="2">
        <v>471.78924067999998</v>
      </c>
      <c r="V296" s="2">
        <v>6613.8678599999994</v>
      </c>
      <c r="W296" s="2">
        <v>9.0551183999999996</v>
      </c>
      <c r="X296" s="2">
        <v>1.5091863999999999</v>
      </c>
      <c r="Y296" s="2">
        <v>7.7427824000000003</v>
      </c>
      <c r="Z296" s="6">
        <f>Crate_BOMs[[#This Row],[glass weight (lb)]]+Crate_BOMs[[#This Row],[Crate Weight (lb)]]/COUNTIF(Crate_BOMs[crate no.],Crate_BOMs[[#This Row],[crate no.]])</f>
        <v>726.58062633428563</v>
      </c>
      <c r="AA296" s="6" t="str">
        <f>IFERROR(MID(Crate_BOMs[[#This Row],[no]],FIND("ECN",Crate_BOMs[[#This Row],[no]]),200),MID(Crate_BOMs[[#This Row],[no]],39,200))</f>
        <v>2.02 GLZ02</v>
      </c>
      <c r="AB296" s="6" t="str">
        <f>SUBSTITUTE(IF(RIGHT(Crate_BOMs[[#This Row],[PO Sublot-GL]],6)="curved",RIGHT(Crate_BOMs[[#This Row],[PO Sublot-GL]],12),RIGHT(Crate_BOMs[[#This Row],[PO Sublot-GL]],5))," ","")</f>
        <v>GLZ02</v>
      </c>
      <c r="AC296" s="6" t="str">
        <f>SUBSTITUTE(LEFT(Crate_BOMs[[#This Row],[PO Sublot-GL]],LEN(Crate_BOMs[[#This Row],[PO Sublot-GL]])-LEN(Crate_BOMs[[#This Row],[Glass Type]]))," ","")</f>
        <v>2.02</v>
      </c>
      <c r="AD296" s="6" t="str">
        <f>LEFT(Crate_BOMs[[#This Row],[no]],FIND(" ",Crate_BOMs[[#This Row],[no]],5)-1)</f>
        <v>PO 40538</v>
      </c>
      <c r="AE296" s="6" cm="1">
        <f t="array" ref="AE296">COUNTA(_xlfn.UNIQUE(_xlfn._xlws.FILTER(Crate_BOMs[PO],Crate_BOMs[crate no.]=Crate_BOMs[[#This Row],[crate no.]])))</f>
        <v>1</v>
      </c>
      <c r="AF296" s="10" t="str">
        <f>IF(Crate_BOMs[[#This Row],['# POs in Crate]]=1,"",IF(VLOOKUP(Crate_BOMs[[#This Row],[crate no.]],Crates_[[crate no.]:[New Sublot]],3,FALSE)="","",VLOOKUP(Crate_BOMs[[#This Row],[crate no.]],Crates_[[crate no.]:[New Sublot]],3,FALSE)))</f>
        <v/>
      </c>
      <c r="AG296" s="6" t="str">
        <f>IF(Crate_BOMs[[#This Row],['# POs in Crate]]=1,Crate_BOMs[[#This Row],[PO Sublot]],IF(Crate_BOMs[[#This Row],[UPDATED Sublot]]="","",Crate_BOMs[[#This Row],[UPDATED Sublot]]))</f>
        <v>2.02</v>
      </c>
    </row>
    <row r="297" spans="1:33" x14ac:dyDescent="0.25">
      <c r="A297">
        <v>6</v>
      </c>
      <c r="B297">
        <v>300521808</v>
      </c>
      <c r="C297">
        <v>2394179</v>
      </c>
      <c r="D297">
        <v>1</v>
      </c>
      <c r="E297" t="s">
        <v>64</v>
      </c>
      <c r="F297" t="s">
        <v>72</v>
      </c>
      <c r="G297">
        <v>2181</v>
      </c>
      <c r="H297">
        <v>2496</v>
      </c>
      <c r="I297">
        <v>86</v>
      </c>
      <c r="J297">
        <v>98</v>
      </c>
      <c r="K297">
        <v>299</v>
      </c>
      <c r="L297">
        <v>1</v>
      </c>
      <c r="M297" t="s">
        <v>51</v>
      </c>
      <c r="N297" t="s">
        <v>52</v>
      </c>
      <c r="O297" s="2">
        <v>659.18216337999991</v>
      </c>
      <c r="P297" s="15">
        <v>45748</v>
      </c>
      <c r="Q297" s="15">
        <v>45770</v>
      </c>
      <c r="R297" s="15">
        <v>45777</v>
      </c>
      <c r="S297" t="s">
        <v>21</v>
      </c>
      <c r="T297">
        <v>7</v>
      </c>
      <c r="U297" s="2">
        <v>471.78924067999998</v>
      </c>
      <c r="V297" s="2">
        <v>6613.8678599999994</v>
      </c>
      <c r="W297" s="2">
        <v>9.0551183999999996</v>
      </c>
      <c r="X297" s="2">
        <v>1.5091863999999999</v>
      </c>
      <c r="Y297" s="2">
        <v>7.7427824000000003</v>
      </c>
      <c r="Z297" s="6">
        <f>Crate_BOMs[[#This Row],[glass weight (lb)]]+Crate_BOMs[[#This Row],[Crate Weight (lb)]]/COUNTIF(Crate_BOMs[crate no.],Crate_BOMs[[#This Row],[crate no.]])</f>
        <v>726.58062633428563</v>
      </c>
      <c r="AA297" s="6" t="str">
        <f>IFERROR(MID(Crate_BOMs[[#This Row],[no]],FIND("ECN",Crate_BOMs[[#This Row],[no]]),200),MID(Crate_BOMs[[#This Row],[no]],39,200))</f>
        <v>2.02 GLZ02</v>
      </c>
      <c r="AB297" s="6" t="str">
        <f>SUBSTITUTE(IF(RIGHT(Crate_BOMs[[#This Row],[PO Sublot-GL]],6)="curved",RIGHT(Crate_BOMs[[#This Row],[PO Sublot-GL]],12),RIGHT(Crate_BOMs[[#This Row],[PO Sublot-GL]],5))," ","")</f>
        <v>GLZ02</v>
      </c>
      <c r="AC297" s="6" t="str">
        <f>SUBSTITUTE(LEFT(Crate_BOMs[[#This Row],[PO Sublot-GL]],LEN(Crate_BOMs[[#This Row],[PO Sublot-GL]])-LEN(Crate_BOMs[[#This Row],[Glass Type]]))," ","")</f>
        <v>2.02</v>
      </c>
      <c r="AD297" s="6" t="str">
        <f>LEFT(Crate_BOMs[[#This Row],[no]],FIND(" ",Crate_BOMs[[#This Row],[no]],5)-1)</f>
        <v>PO 40538</v>
      </c>
      <c r="AE297" s="6" cm="1">
        <f t="array" ref="AE297">COUNTA(_xlfn.UNIQUE(_xlfn._xlws.FILTER(Crate_BOMs[PO],Crate_BOMs[crate no.]=Crate_BOMs[[#This Row],[crate no.]])))</f>
        <v>1</v>
      </c>
      <c r="AF297" s="10" t="str">
        <f>IF(Crate_BOMs[[#This Row],['# POs in Crate]]=1,"",IF(VLOOKUP(Crate_BOMs[[#This Row],[crate no.]],Crates_[[crate no.]:[New Sublot]],3,FALSE)="","",VLOOKUP(Crate_BOMs[[#This Row],[crate no.]],Crates_[[crate no.]:[New Sublot]],3,FALSE)))</f>
        <v/>
      </c>
      <c r="AG297" s="6" t="str">
        <f>IF(Crate_BOMs[[#This Row],['# POs in Crate]]=1,Crate_BOMs[[#This Row],[PO Sublot]],IF(Crate_BOMs[[#This Row],[UPDATED Sublot]]="","",Crate_BOMs[[#This Row],[UPDATED Sublot]]))</f>
        <v>2.02</v>
      </c>
    </row>
    <row r="298" spans="1:33" x14ac:dyDescent="0.25">
      <c r="A298">
        <v>6</v>
      </c>
      <c r="B298">
        <v>300521808</v>
      </c>
      <c r="C298">
        <v>2394179</v>
      </c>
      <c r="D298">
        <v>1</v>
      </c>
      <c r="E298" t="s">
        <v>64</v>
      </c>
      <c r="F298" t="s">
        <v>72</v>
      </c>
      <c r="G298">
        <v>2181</v>
      </c>
      <c r="H298">
        <v>2496</v>
      </c>
      <c r="I298">
        <v>86</v>
      </c>
      <c r="J298">
        <v>98</v>
      </c>
      <c r="K298">
        <v>299</v>
      </c>
      <c r="L298">
        <v>1</v>
      </c>
      <c r="M298" t="s">
        <v>51</v>
      </c>
      <c r="N298" t="s">
        <v>52</v>
      </c>
      <c r="O298" s="2">
        <v>659.18216337999991</v>
      </c>
      <c r="P298" s="15">
        <v>45748</v>
      </c>
      <c r="Q298" s="15">
        <v>45770</v>
      </c>
      <c r="R298" s="15">
        <v>45777</v>
      </c>
      <c r="S298" t="s">
        <v>21</v>
      </c>
      <c r="T298">
        <v>7</v>
      </c>
      <c r="U298" s="2">
        <v>471.78924067999998</v>
      </c>
      <c r="V298" s="2">
        <v>6613.8678599999994</v>
      </c>
      <c r="W298" s="2">
        <v>9.0551183999999996</v>
      </c>
      <c r="X298" s="2">
        <v>1.5091863999999999</v>
      </c>
      <c r="Y298" s="2">
        <v>7.7427824000000003</v>
      </c>
      <c r="Z298" s="6">
        <f>Crate_BOMs[[#This Row],[glass weight (lb)]]+Crate_BOMs[[#This Row],[Crate Weight (lb)]]/COUNTIF(Crate_BOMs[crate no.],Crate_BOMs[[#This Row],[crate no.]])</f>
        <v>726.58062633428563</v>
      </c>
      <c r="AA298" s="6" t="str">
        <f>IFERROR(MID(Crate_BOMs[[#This Row],[no]],FIND("ECN",Crate_BOMs[[#This Row],[no]]),200),MID(Crate_BOMs[[#This Row],[no]],39,200))</f>
        <v>2.02 GLZ02</v>
      </c>
      <c r="AB298" s="6" t="str">
        <f>SUBSTITUTE(IF(RIGHT(Crate_BOMs[[#This Row],[PO Sublot-GL]],6)="curved",RIGHT(Crate_BOMs[[#This Row],[PO Sublot-GL]],12),RIGHT(Crate_BOMs[[#This Row],[PO Sublot-GL]],5))," ","")</f>
        <v>GLZ02</v>
      </c>
      <c r="AC298" s="6" t="str">
        <f>SUBSTITUTE(LEFT(Crate_BOMs[[#This Row],[PO Sublot-GL]],LEN(Crate_BOMs[[#This Row],[PO Sublot-GL]])-LEN(Crate_BOMs[[#This Row],[Glass Type]]))," ","")</f>
        <v>2.02</v>
      </c>
      <c r="AD298" s="6" t="str">
        <f>LEFT(Crate_BOMs[[#This Row],[no]],FIND(" ",Crate_BOMs[[#This Row],[no]],5)-1)</f>
        <v>PO 40538</v>
      </c>
      <c r="AE298" s="6" cm="1">
        <f t="array" ref="AE298">COUNTA(_xlfn.UNIQUE(_xlfn._xlws.FILTER(Crate_BOMs[PO],Crate_BOMs[crate no.]=Crate_BOMs[[#This Row],[crate no.]])))</f>
        <v>1</v>
      </c>
      <c r="AF298" s="10" t="str">
        <f>IF(Crate_BOMs[[#This Row],['# POs in Crate]]=1,"",IF(VLOOKUP(Crate_BOMs[[#This Row],[crate no.]],Crates_[[crate no.]:[New Sublot]],3,FALSE)="","",VLOOKUP(Crate_BOMs[[#This Row],[crate no.]],Crates_[[crate no.]:[New Sublot]],3,FALSE)))</f>
        <v/>
      </c>
      <c r="AG298" s="6" t="str">
        <f>IF(Crate_BOMs[[#This Row],['# POs in Crate]]=1,Crate_BOMs[[#This Row],[PO Sublot]],IF(Crate_BOMs[[#This Row],[UPDATED Sublot]]="","",Crate_BOMs[[#This Row],[UPDATED Sublot]]))</f>
        <v>2.02</v>
      </c>
    </row>
    <row r="299" spans="1:33" x14ac:dyDescent="0.25">
      <c r="A299">
        <v>6</v>
      </c>
      <c r="B299">
        <v>300521808</v>
      </c>
      <c r="C299">
        <v>2394179</v>
      </c>
      <c r="D299">
        <v>1</v>
      </c>
      <c r="E299" t="s">
        <v>64</v>
      </c>
      <c r="F299" t="s">
        <v>72</v>
      </c>
      <c r="G299">
        <v>2181</v>
      </c>
      <c r="H299">
        <v>2496</v>
      </c>
      <c r="I299">
        <v>86</v>
      </c>
      <c r="J299">
        <v>98</v>
      </c>
      <c r="K299">
        <v>299</v>
      </c>
      <c r="L299">
        <v>1</v>
      </c>
      <c r="M299" t="s">
        <v>51</v>
      </c>
      <c r="N299" t="s">
        <v>52</v>
      </c>
      <c r="O299" s="2">
        <v>659.18216337999991</v>
      </c>
      <c r="P299" s="15">
        <v>45748</v>
      </c>
      <c r="Q299" s="15">
        <v>45770</v>
      </c>
      <c r="R299" s="15">
        <v>45777</v>
      </c>
      <c r="S299" t="s">
        <v>21</v>
      </c>
      <c r="T299">
        <v>7</v>
      </c>
      <c r="U299" s="2">
        <v>471.78924067999998</v>
      </c>
      <c r="V299" s="2">
        <v>6613.8678599999994</v>
      </c>
      <c r="W299" s="2">
        <v>9.0551183999999996</v>
      </c>
      <c r="X299" s="2">
        <v>1.5091863999999999</v>
      </c>
      <c r="Y299" s="2">
        <v>7.7427824000000003</v>
      </c>
      <c r="Z299" s="6">
        <f>Crate_BOMs[[#This Row],[glass weight (lb)]]+Crate_BOMs[[#This Row],[Crate Weight (lb)]]/COUNTIF(Crate_BOMs[crate no.],Crate_BOMs[[#This Row],[crate no.]])</f>
        <v>726.58062633428563</v>
      </c>
      <c r="AA299" s="6" t="str">
        <f>IFERROR(MID(Crate_BOMs[[#This Row],[no]],FIND("ECN",Crate_BOMs[[#This Row],[no]]),200),MID(Crate_BOMs[[#This Row],[no]],39,200))</f>
        <v>2.02 GLZ02</v>
      </c>
      <c r="AB299" s="6" t="str">
        <f>SUBSTITUTE(IF(RIGHT(Crate_BOMs[[#This Row],[PO Sublot-GL]],6)="curved",RIGHT(Crate_BOMs[[#This Row],[PO Sublot-GL]],12),RIGHT(Crate_BOMs[[#This Row],[PO Sublot-GL]],5))," ","")</f>
        <v>GLZ02</v>
      </c>
      <c r="AC299" s="6" t="str">
        <f>SUBSTITUTE(LEFT(Crate_BOMs[[#This Row],[PO Sublot-GL]],LEN(Crate_BOMs[[#This Row],[PO Sublot-GL]])-LEN(Crate_BOMs[[#This Row],[Glass Type]]))," ","")</f>
        <v>2.02</v>
      </c>
      <c r="AD299" s="6" t="str">
        <f>LEFT(Crate_BOMs[[#This Row],[no]],FIND(" ",Crate_BOMs[[#This Row],[no]],5)-1)</f>
        <v>PO 40538</v>
      </c>
      <c r="AE299" s="6" cm="1">
        <f t="array" ref="AE299">COUNTA(_xlfn.UNIQUE(_xlfn._xlws.FILTER(Crate_BOMs[PO],Crate_BOMs[crate no.]=Crate_BOMs[[#This Row],[crate no.]])))</f>
        <v>1</v>
      </c>
      <c r="AF299" s="10" t="str">
        <f>IF(Crate_BOMs[[#This Row],['# POs in Crate]]=1,"",IF(VLOOKUP(Crate_BOMs[[#This Row],[crate no.]],Crates_[[crate no.]:[New Sublot]],3,FALSE)="","",VLOOKUP(Crate_BOMs[[#This Row],[crate no.]],Crates_[[crate no.]:[New Sublot]],3,FALSE)))</f>
        <v/>
      </c>
      <c r="AG299" s="6" t="str">
        <f>IF(Crate_BOMs[[#This Row],['# POs in Crate]]=1,Crate_BOMs[[#This Row],[PO Sublot]],IF(Crate_BOMs[[#This Row],[UPDATED Sublot]]="","",Crate_BOMs[[#This Row],[UPDATED Sublot]]))</f>
        <v>2.02</v>
      </c>
    </row>
    <row r="300" spans="1:33" x14ac:dyDescent="0.25">
      <c r="A300">
        <v>7</v>
      </c>
      <c r="B300">
        <v>300520984</v>
      </c>
      <c r="C300">
        <v>2394727</v>
      </c>
      <c r="D300">
        <v>1</v>
      </c>
      <c r="E300" t="s">
        <v>140</v>
      </c>
      <c r="F300" t="s">
        <v>71</v>
      </c>
      <c r="G300">
        <v>2551</v>
      </c>
      <c r="H300">
        <v>2248</v>
      </c>
      <c r="I300">
        <v>100</v>
      </c>
      <c r="J300">
        <v>89</v>
      </c>
      <c r="K300">
        <v>315</v>
      </c>
      <c r="L300">
        <v>1</v>
      </c>
      <c r="M300" t="s">
        <v>13</v>
      </c>
      <c r="N300" t="s">
        <v>14</v>
      </c>
      <c r="O300" s="2">
        <v>694.45612529999994</v>
      </c>
      <c r="P300" s="15">
        <v>45754</v>
      </c>
      <c r="Q300" s="15">
        <v>45777</v>
      </c>
      <c r="R300" s="15">
        <v>45784</v>
      </c>
      <c r="S300" t="s">
        <v>21</v>
      </c>
      <c r="T300">
        <v>5</v>
      </c>
      <c r="U300" s="2">
        <v>473.99386329999999</v>
      </c>
      <c r="V300" s="2">
        <v>6613.8678599999994</v>
      </c>
      <c r="W300" s="2">
        <v>9.5800528000000007</v>
      </c>
      <c r="X300" s="2">
        <v>1.1942257599999999</v>
      </c>
      <c r="Y300" s="2">
        <v>8.7926511999999999</v>
      </c>
      <c r="Z300" s="6">
        <f>Crate_BOMs[[#This Row],[glass weight (lb)]]+Crate_BOMs[[#This Row],[Crate Weight (lb)]]/COUNTIF(Crate_BOMs[crate no.],Crate_BOMs[[#This Row],[crate no.]])</f>
        <v>789.25489795999988</v>
      </c>
      <c r="AA300" s="6" t="str">
        <f>IFERROR(MID(Crate_BOMs[[#This Row],[no]],FIND("ECN",Crate_BOMs[[#This Row],[no]]),200),MID(Crate_BOMs[[#This Row],[no]],39,200))</f>
        <v>2.05 &amp; 2.09 GLA01</v>
      </c>
      <c r="AB300" s="6" t="str">
        <f>SUBSTITUTE(IF(RIGHT(Crate_BOMs[[#This Row],[PO Sublot-GL]],6)="curved",RIGHT(Crate_BOMs[[#This Row],[PO Sublot-GL]],12),RIGHT(Crate_BOMs[[#This Row],[PO Sublot-GL]],5))," ","")</f>
        <v>GLA01</v>
      </c>
      <c r="AC300" s="6" t="str">
        <f>SUBSTITUTE(LEFT(Crate_BOMs[[#This Row],[PO Sublot-GL]],LEN(Crate_BOMs[[#This Row],[PO Sublot-GL]])-LEN(Crate_BOMs[[#This Row],[Glass Type]]))," ","")</f>
        <v>2.05&amp;2.09</v>
      </c>
      <c r="AD300" s="6" t="str">
        <f>LEFT(Crate_BOMs[[#This Row],[no]],FIND(" ",Crate_BOMs[[#This Row],[no]],5)-1)</f>
        <v>PO 40536</v>
      </c>
      <c r="AE300" s="6" cm="1">
        <f t="array" ref="AE300">COUNTA(_xlfn.UNIQUE(_xlfn._xlws.FILTER(Crate_BOMs[PO],Crate_BOMs[crate no.]=Crate_BOMs[[#This Row],[crate no.]])))</f>
        <v>1</v>
      </c>
      <c r="AF300" s="10" t="str">
        <f>IF(Crate_BOMs[[#This Row],['# POs in Crate]]=1,"",IF(VLOOKUP(Crate_BOMs[[#This Row],[crate no.]],Crates_[[crate no.]:[New Sublot]],3,FALSE)="","",VLOOKUP(Crate_BOMs[[#This Row],[crate no.]],Crates_[[crate no.]:[New Sublot]],3,FALSE)))</f>
        <v/>
      </c>
      <c r="AG300" s="6" t="str">
        <f>IF(Crate_BOMs[[#This Row],['# POs in Crate]]=1,Crate_BOMs[[#This Row],[PO Sublot]],IF(Crate_BOMs[[#This Row],[UPDATED Sublot]]="","",Crate_BOMs[[#This Row],[UPDATED Sublot]]))</f>
        <v>2.05&amp;2.09</v>
      </c>
    </row>
    <row r="301" spans="1:33" x14ac:dyDescent="0.25">
      <c r="A301">
        <v>7</v>
      </c>
      <c r="B301">
        <v>300520984</v>
      </c>
      <c r="C301">
        <v>2394730</v>
      </c>
      <c r="D301">
        <v>1</v>
      </c>
      <c r="E301" t="s">
        <v>82</v>
      </c>
      <c r="F301" t="s">
        <v>142</v>
      </c>
      <c r="G301">
        <v>2696</v>
      </c>
      <c r="H301">
        <v>2496</v>
      </c>
      <c r="I301">
        <v>106</v>
      </c>
      <c r="J301">
        <v>98</v>
      </c>
      <c r="K301">
        <v>370</v>
      </c>
      <c r="L301">
        <v>1</v>
      </c>
      <c r="M301" t="s">
        <v>13</v>
      </c>
      <c r="N301" t="s">
        <v>14</v>
      </c>
      <c r="O301" s="2">
        <v>815.71036939999999</v>
      </c>
      <c r="P301" s="15">
        <v>45754</v>
      </c>
      <c r="Q301" s="15">
        <v>45777</v>
      </c>
      <c r="R301" s="15">
        <v>45784</v>
      </c>
      <c r="S301" t="s">
        <v>21</v>
      </c>
      <c r="T301">
        <v>5</v>
      </c>
      <c r="U301" s="2">
        <v>473.99386329999999</v>
      </c>
      <c r="V301" s="2">
        <v>6613.8678599999994</v>
      </c>
      <c r="W301" s="2">
        <v>9.5800528000000007</v>
      </c>
      <c r="X301" s="2">
        <v>1.1942257599999999</v>
      </c>
      <c r="Y301" s="2">
        <v>8.7926511999999999</v>
      </c>
      <c r="Z301" s="6">
        <f>Crate_BOMs[[#This Row],[glass weight (lb)]]+Crate_BOMs[[#This Row],[Crate Weight (lb)]]/COUNTIF(Crate_BOMs[crate no.],Crate_BOMs[[#This Row],[crate no.]])</f>
        <v>910.50914205999993</v>
      </c>
      <c r="AA301" s="6" t="str">
        <f>IFERROR(MID(Crate_BOMs[[#This Row],[no]],FIND("ECN",Crate_BOMs[[#This Row],[no]]),200),MID(Crate_BOMs[[#This Row],[no]],39,200))</f>
        <v>2.05 &amp; 2.09 GLB01</v>
      </c>
      <c r="AB301" s="6" t="str">
        <f>SUBSTITUTE(IF(RIGHT(Crate_BOMs[[#This Row],[PO Sublot-GL]],6)="curved",RIGHT(Crate_BOMs[[#This Row],[PO Sublot-GL]],12),RIGHT(Crate_BOMs[[#This Row],[PO Sublot-GL]],5))," ","")</f>
        <v>GLB01</v>
      </c>
      <c r="AC301" s="6" t="str">
        <f>SUBSTITUTE(LEFT(Crate_BOMs[[#This Row],[PO Sublot-GL]],LEN(Crate_BOMs[[#This Row],[PO Sublot-GL]])-LEN(Crate_BOMs[[#This Row],[Glass Type]]))," ","")</f>
        <v>2.05&amp;2.09</v>
      </c>
      <c r="AD301" s="6" t="str">
        <f>LEFT(Crate_BOMs[[#This Row],[no]],FIND(" ",Crate_BOMs[[#This Row],[no]],5)-1)</f>
        <v>PO 40536</v>
      </c>
      <c r="AE301" s="6" cm="1">
        <f t="array" ref="AE301">COUNTA(_xlfn.UNIQUE(_xlfn._xlws.FILTER(Crate_BOMs[PO],Crate_BOMs[crate no.]=Crate_BOMs[[#This Row],[crate no.]])))</f>
        <v>1</v>
      </c>
      <c r="AF301" s="10" t="str">
        <f>IF(Crate_BOMs[[#This Row],['# POs in Crate]]=1,"",IF(VLOOKUP(Crate_BOMs[[#This Row],[crate no.]],Crates_[[crate no.]:[New Sublot]],3,FALSE)="","",VLOOKUP(Crate_BOMs[[#This Row],[crate no.]],Crates_[[crate no.]:[New Sublot]],3,FALSE)))</f>
        <v/>
      </c>
      <c r="AG301" s="6" t="str">
        <f>IF(Crate_BOMs[[#This Row],['# POs in Crate]]=1,Crate_BOMs[[#This Row],[PO Sublot]],IF(Crate_BOMs[[#This Row],[UPDATED Sublot]]="","",Crate_BOMs[[#This Row],[UPDATED Sublot]]))</f>
        <v>2.05&amp;2.09</v>
      </c>
    </row>
    <row r="302" spans="1:33" x14ac:dyDescent="0.25">
      <c r="A302">
        <v>7</v>
      </c>
      <c r="B302">
        <v>300520984</v>
      </c>
      <c r="C302">
        <v>2394730</v>
      </c>
      <c r="D302">
        <v>2</v>
      </c>
      <c r="E302" t="s">
        <v>143</v>
      </c>
      <c r="F302" t="s">
        <v>142</v>
      </c>
      <c r="G302">
        <v>2551</v>
      </c>
      <c r="H302">
        <v>2496</v>
      </c>
      <c r="I302">
        <v>100</v>
      </c>
      <c r="J302">
        <v>98</v>
      </c>
      <c r="K302">
        <v>350</v>
      </c>
      <c r="L302">
        <v>1</v>
      </c>
      <c r="M302" t="s">
        <v>13</v>
      </c>
      <c r="N302" t="s">
        <v>14</v>
      </c>
      <c r="O302" s="2">
        <v>771.61791699999992</v>
      </c>
      <c r="P302" s="15">
        <v>45754</v>
      </c>
      <c r="Q302" s="15">
        <v>45777</v>
      </c>
      <c r="R302" s="15">
        <v>45784</v>
      </c>
      <c r="S302" t="s">
        <v>21</v>
      </c>
      <c r="T302">
        <v>5</v>
      </c>
      <c r="U302" s="2">
        <v>473.99386329999999</v>
      </c>
      <c r="V302" s="2">
        <v>6613.8678599999994</v>
      </c>
      <c r="W302" s="2">
        <v>9.5800528000000007</v>
      </c>
      <c r="X302" s="2">
        <v>1.1942257599999999</v>
      </c>
      <c r="Y302" s="2">
        <v>8.7926511999999999</v>
      </c>
      <c r="Z302" s="6">
        <f>Crate_BOMs[[#This Row],[glass weight (lb)]]+Crate_BOMs[[#This Row],[Crate Weight (lb)]]/COUNTIF(Crate_BOMs[crate no.],Crate_BOMs[[#This Row],[crate no.]])</f>
        <v>866.41668965999997</v>
      </c>
      <c r="AA302" s="6" t="str">
        <f>IFERROR(MID(Crate_BOMs[[#This Row],[no]],FIND("ECN",Crate_BOMs[[#This Row],[no]]),200),MID(Crate_BOMs[[#This Row],[no]],39,200))</f>
        <v>2.05 &amp; 2.09 GLB01</v>
      </c>
      <c r="AB302" s="6" t="str">
        <f>SUBSTITUTE(IF(RIGHT(Crate_BOMs[[#This Row],[PO Sublot-GL]],6)="curved",RIGHT(Crate_BOMs[[#This Row],[PO Sublot-GL]],12),RIGHT(Crate_BOMs[[#This Row],[PO Sublot-GL]],5))," ","")</f>
        <v>GLB01</v>
      </c>
      <c r="AC302" s="6" t="str">
        <f>SUBSTITUTE(LEFT(Crate_BOMs[[#This Row],[PO Sublot-GL]],LEN(Crate_BOMs[[#This Row],[PO Sublot-GL]])-LEN(Crate_BOMs[[#This Row],[Glass Type]]))," ","")</f>
        <v>2.05&amp;2.09</v>
      </c>
      <c r="AD302" s="6" t="str">
        <f>LEFT(Crate_BOMs[[#This Row],[no]],FIND(" ",Crate_BOMs[[#This Row],[no]],5)-1)</f>
        <v>PO 40536</v>
      </c>
      <c r="AE302" s="6" cm="1">
        <f t="array" ref="AE302">COUNTA(_xlfn.UNIQUE(_xlfn._xlws.FILTER(Crate_BOMs[PO],Crate_BOMs[crate no.]=Crate_BOMs[[#This Row],[crate no.]])))</f>
        <v>1</v>
      </c>
      <c r="AF302" s="10" t="str">
        <f>IF(Crate_BOMs[[#This Row],['# POs in Crate]]=1,"",IF(VLOOKUP(Crate_BOMs[[#This Row],[crate no.]],Crates_[[crate no.]:[New Sublot]],3,FALSE)="","",VLOOKUP(Crate_BOMs[[#This Row],[crate no.]],Crates_[[crate no.]:[New Sublot]],3,FALSE)))</f>
        <v/>
      </c>
      <c r="AG302" s="6" t="str">
        <f>IF(Crate_BOMs[[#This Row],['# POs in Crate]]=1,Crate_BOMs[[#This Row],[PO Sublot]],IF(Crate_BOMs[[#This Row],[UPDATED Sublot]]="","",Crate_BOMs[[#This Row],[UPDATED Sublot]]))</f>
        <v>2.05&amp;2.09</v>
      </c>
    </row>
    <row r="303" spans="1:33" x14ac:dyDescent="0.25">
      <c r="A303">
        <v>7</v>
      </c>
      <c r="B303">
        <v>300520984</v>
      </c>
      <c r="C303">
        <v>2394727</v>
      </c>
      <c r="D303">
        <v>3</v>
      </c>
      <c r="E303" t="s">
        <v>62</v>
      </c>
      <c r="F303" t="s">
        <v>71</v>
      </c>
      <c r="G303">
        <v>2551</v>
      </c>
      <c r="H303">
        <v>2496</v>
      </c>
      <c r="I303">
        <v>100</v>
      </c>
      <c r="J303">
        <v>98</v>
      </c>
      <c r="K303">
        <v>350</v>
      </c>
      <c r="L303">
        <v>1</v>
      </c>
      <c r="M303" t="s">
        <v>13</v>
      </c>
      <c r="N303" t="s">
        <v>14</v>
      </c>
      <c r="O303" s="2">
        <v>771.61791699999992</v>
      </c>
      <c r="P303" s="15">
        <v>45754</v>
      </c>
      <c r="Q303" s="15">
        <v>45777</v>
      </c>
      <c r="R303" s="15">
        <v>45784</v>
      </c>
      <c r="S303" t="s">
        <v>21</v>
      </c>
      <c r="T303">
        <v>5</v>
      </c>
      <c r="U303" s="2">
        <v>473.99386329999999</v>
      </c>
      <c r="V303" s="2">
        <v>6613.8678599999994</v>
      </c>
      <c r="W303" s="2">
        <v>9.5800528000000007</v>
      </c>
      <c r="X303" s="2">
        <v>1.1942257599999999</v>
      </c>
      <c r="Y303" s="2">
        <v>8.7926511999999999</v>
      </c>
      <c r="Z303" s="6">
        <f>Crate_BOMs[[#This Row],[glass weight (lb)]]+Crate_BOMs[[#This Row],[Crate Weight (lb)]]/COUNTIF(Crate_BOMs[crate no.],Crate_BOMs[[#This Row],[crate no.]])</f>
        <v>866.41668965999997</v>
      </c>
      <c r="AA303" s="6" t="str">
        <f>IFERROR(MID(Crate_BOMs[[#This Row],[no]],FIND("ECN",Crate_BOMs[[#This Row],[no]]),200),MID(Crate_BOMs[[#This Row],[no]],39,200))</f>
        <v>2.05 &amp; 2.09 GLA01</v>
      </c>
      <c r="AB303" s="6" t="str">
        <f>SUBSTITUTE(IF(RIGHT(Crate_BOMs[[#This Row],[PO Sublot-GL]],6)="curved",RIGHT(Crate_BOMs[[#This Row],[PO Sublot-GL]],12),RIGHT(Crate_BOMs[[#This Row],[PO Sublot-GL]],5))," ","")</f>
        <v>GLA01</v>
      </c>
      <c r="AC303" s="6" t="str">
        <f>SUBSTITUTE(LEFT(Crate_BOMs[[#This Row],[PO Sublot-GL]],LEN(Crate_BOMs[[#This Row],[PO Sublot-GL]])-LEN(Crate_BOMs[[#This Row],[Glass Type]]))," ","")</f>
        <v>2.05&amp;2.09</v>
      </c>
      <c r="AD303" s="6" t="str">
        <f>LEFT(Crate_BOMs[[#This Row],[no]],FIND(" ",Crate_BOMs[[#This Row],[no]],5)-1)</f>
        <v>PO 40536</v>
      </c>
      <c r="AE303" s="6" cm="1">
        <f t="array" ref="AE303">COUNTA(_xlfn.UNIQUE(_xlfn._xlws.FILTER(Crate_BOMs[PO],Crate_BOMs[crate no.]=Crate_BOMs[[#This Row],[crate no.]])))</f>
        <v>1</v>
      </c>
      <c r="AF303" s="10" t="str">
        <f>IF(Crate_BOMs[[#This Row],['# POs in Crate]]=1,"",IF(VLOOKUP(Crate_BOMs[[#This Row],[crate no.]],Crates_[[crate no.]:[New Sublot]],3,FALSE)="","",VLOOKUP(Crate_BOMs[[#This Row],[crate no.]],Crates_[[crate no.]:[New Sublot]],3,FALSE)))</f>
        <v/>
      </c>
      <c r="AG303" s="6" t="str">
        <f>IF(Crate_BOMs[[#This Row],['# POs in Crate]]=1,Crate_BOMs[[#This Row],[PO Sublot]],IF(Crate_BOMs[[#This Row],[UPDATED Sublot]]="","",Crate_BOMs[[#This Row],[UPDATED Sublot]]))</f>
        <v>2.05&amp;2.09</v>
      </c>
    </row>
    <row r="304" spans="1:33" x14ac:dyDescent="0.25">
      <c r="A304">
        <v>7</v>
      </c>
      <c r="B304">
        <v>300520984</v>
      </c>
      <c r="C304">
        <v>2394734</v>
      </c>
      <c r="D304">
        <v>4</v>
      </c>
      <c r="E304" t="s">
        <v>76</v>
      </c>
      <c r="F304" t="s">
        <v>65</v>
      </c>
      <c r="G304">
        <v>2651</v>
      </c>
      <c r="H304">
        <v>2496</v>
      </c>
      <c r="I304">
        <v>104</v>
      </c>
      <c r="J304">
        <v>98</v>
      </c>
      <c r="K304">
        <v>364</v>
      </c>
      <c r="L304">
        <v>1</v>
      </c>
      <c r="M304" t="s">
        <v>13</v>
      </c>
      <c r="N304" t="s">
        <v>14</v>
      </c>
      <c r="O304" s="2">
        <v>802.48263367999994</v>
      </c>
      <c r="P304" s="15">
        <v>45754</v>
      </c>
      <c r="Q304" s="15">
        <v>45777</v>
      </c>
      <c r="R304" s="15">
        <v>45784</v>
      </c>
      <c r="S304" t="s">
        <v>21</v>
      </c>
      <c r="T304">
        <v>5</v>
      </c>
      <c r="U304" s="2">
        <v>473.99386329999999</v>
      </c>
      <c r="V304" s="2">
        <v>6613.8678599999994</v>
      </c>
      <c r="W304" s="2">
        <v>9.5800528000000007</v>
      </c>
      <c r="X304" s="2">
        <v>1.1942257599999999</v>
      </c>
      <c r="Y304" s="2">
        <v>8.7926511999999999</v>
      </c>
      <c r="Z304" s="6">
        <f>Crate_BOMs[[#This Row],[glass weight (lb)]]+Crate_BOMs[[#This Row],[Crate Weight (lb)]]/COUNTIF(Crate_BOMs[crate no.],Crate_BOMs[[#This Row],[crate no.]])</f>
        <v>897.28140633999988</v>
      </c>
      <c r="AA304" s="6" t="str">
        <f>IFERROR(MID(Crate_BOMs[[#This Row],[no]],FIND("ECN",Crate_BOMs[[#This Row],[no]]),200),MID(Crate_BOMs[[#This Row],[no]],39,200))</f>
        <v>2.05 &amp; 2.09 GLZ02</v>
      </c>
      <c r="AB304" s="6" t="str">
        <f>SUBSTITUTE(IF(RIGHT(Crate_BOMs[[#This Row],[PO Sublot-GL]],6)="curved",RIGHT(Crate_BOMs[[#This Row],[PO Sublot-GL]],12),RIGHT(Crate_BOMs[[#This Row],[PO Sublot-GL]],5))," ","")</f>
        <v>GLZ02</v>
      </c>
      <c r="AC304" s="6" t="str">
        <f>SUBSTITUTE(LEFT(Crate_BOMs[[#This Row],[PO Sublot-GL]],LEN(Crate_BOMs[[#This Row],[PO Sublot-GL]])-LEN(Crate_BOMs[[#This Row],[Glass Type]]))," ","")</f>
        <v>2.05&amp;2.09</v>
      </c>
      <c r="AD304" s="6" t="str">
        <f>LEFT(Crate_BOMs[[#This Row],[no]],FIND(" ",Crate_BOMs[[#This Row],[no]],5)-1)</f>
        <v>PO 40536</v>
      </c>
      <c r="AE304" s="6" cm="1">
        <f t="array" ref="AE304">COUNTA(_xlfn.UNIQUE(_xlfn._xlws.FILTER(Crate_BOMs[PO],Crate_BOMs[crate no.]=Crate_BOMs[[#This Row],[crate no.]])))</f>
        <v>1</v>
      </c>
      <c r="AF304" s="10" t="str">
        <f>IF(Crate_BOMs[[#This Row],['# POs in Crate]]=1,"",IF(VLOOKUP(Crate_BOMs[[#This Row],[crate no.]],Crates_[[crate no.]:[New Sublot]],3,FALSE)="","",VLOOKUP(Crate_BOMs[[#This Row],[crate no.]],Crates_[[crate no.]:[New Sublot]],3,FALSE)))</f>
        <v/>
      </c>
      <c r="AG304" s="6" t="str">
        <f>IF(Crate_BOMs[[#This Row],['# POs in Crate]]=1,Crate_BOMs[[#This Row],[PO Sublot]],IF(Crate_BOMs[[#This Row],[UPDATED Sublot]]="","",Crate_BOMs[[#This Row],[UPDATED Sublot]]))</f>
        <v>2.05&amp;2.09</v>
      </c>
    </row>
    <row r="305" spans="1:33" x14ac:dyDescent="0.25">
      <c r="A305">
        <v>7</v>
      </c>
      <c r="B305">
        <v>300522034</v>
      </c>
      <c r="C305">
        <v>2394728</v>
      </c>
      <c r="D305">
        <v>11</v>
      </c>
      <c r="E305" t="s">
        <v>49</v>
      </c>
      <c r="F305" t="s">
        <v>61</v>
      </c>
      <c r="G305">
        <v>2181</v>
      </c>
      <c r="H305">
        <v>2496</v>
      </c>
      <c r="I305">
        <v>86</v>
      </c>
      <c r="J305">
        <v>98</v>
      </c>
      <c r="K305">
        <v>299</v>
      </c>
      <c r="L305">
        <v>1</v>
      </c>
      <c r="M305" t="s">
        <v>51</v>
      </c>
      <c r="N305" t="s">
        <v>52</v>
      </c>
      <c r="O305" s="2">
        <v>659.18216337999991</v>
      </c>
      <c r="P305" s="15">
        <v>45754</v>
      </c>
      <c r="Q305" s="15">
        <v>45777</v>
      </c>
      <c r="R305" s="15">
        <v>45784</v>
      </c>
      <c r="S305" t="s">
        <v>21</v>
      </c>
      <c r="T305">
        <v>7</v>
      </c>
      <c r="U305" s="2">
        <v>471.78924067999998</v>
      </c>
      <c r="V305" s="2">
        <v>6613.8678599999994</v>
      </c>
      <c r="W305" s="2">
        <v>9.0551183999999996</v>
      </c>
      <c r="X305" s="2">
        <v>1.5091863999999999</v>
      </c>
      <c r="Y305" s="2">
        <v>7.7427824000000003</v>
      </c>
      <c r="Z305" s="6">
        <f>Crate_BOMs[[#This Row],[glass weight (lb)]]+Crate_BOMs[[#This Row],[Crate Weight (lb)]]/COUNTIF(Crate_BOMs[crate no.],Crate_BOMs[[#This Row],[crate no.]])</f>
        <v>726.58062633428563</v>
      </c>
      <c r="AA305" s="6" t="str">
        <f>IFERROR(MID(Crate_BOMs[[#This Row],[no]],FIND("ECN",Crate_BOMs[[#This Row],[no]]),200),MID(Crate_BOMs[[#This Row],[no]],39,200))</f>
        <v>2.05 &amp; 2.09 GLA02</v>
      </c>
      <c r="AB305" s="6" t="str">
        <f>SUBSTITUTE(IF(RIGHT(Crate_BOMs[[#This Row],[PO Sublot-GL]],6)="curved",RIGHT(Crate_BOMs[[#This Row],[PO Sublot-GL]],12),RIGHT(Crate_BOMs[[#This Row],[PO Sublot-GL]],5))," ","")</f>
        <v>GLA02</v>
      </c>
      <c r="AC305" s="6" t="str">
        <f>SUBSTITUTE(LEFT(Crate_BOMs[[#This Row],[PO Sublot-GL]],LEN(Crate_BOMs[[#This Row],[PO Sublot-GL]])-LEN(Crate_BOMs[[#This Row],[Glass Type]]))," ","")</f>
        <v>2.05&amp;2.09</v>
      </c>
      <c r="AD305" s="6" t="str">
        <f>LEFT(Crate_BOMs[[#This Row],[no]],FIND(" ",Crate_BOMs[[#This Row],[no]],5)-1)</f>
        <v>PO 40536</v>
      </c>
      <c r="AE305" s="6" cm="1">
        <f t="array" ref="AE305">COUNTA(_xlfn.UNIQUE(_xlfn._xlws.FILTER(Crate_BOMs[PO],Crate_BOMs[crate no.]=Crate_BOMs[[#This Row],[crate no.]])))</f>
        <v>1</v>
      </c>
      <c r="AF305" s="10" t="str">
        <f>IF(Crate_BOMs[[#This Row],['# POs in Crate]]=1,"",IF(VLOOKUP(Crate_BOMs[[#This Row],[crate no.]],Crates_[[crate no.]:[New Sublot]],3,FALSE)="","",VLOOKUP(Crate_BOMs[[#This Row],[crate no.]],Crates_[[crate no.]:[New Sublot]],3,FALSE)))</f>
        <v/>
      </c>
      <c r="AG305" s="6" t="str">
        <f>IF(Crate_BOMs[[#This Row],['# POs in Crate]]=1,Crate_BOMs[[#This Row],[PO Sublot]],IF(Crate_BOMs[[#This Row],[UPDATED Sublot]]="","",Crate_BOMs[[#This Row],[UPDATED Sublot]]))</f>
        <v>2.05&amp;2.09</v>
      </c>
    </row>
    <row r="306" spans="1:33" x14ac:dyDescent="0.25">
      <c r="A306">
        <v>7</v>
      </c>
      <c r="B306">
        <v>300522034</v>
      </c>
      <c r="C306">
        <v>2394734</v>
      </c>
      <c r="D306">
        <v>1</v>
      </c>
      <c r="E306" t="s">
        <v>64</v>
      </c>
      <c r="F306" t="s">
        <v>65</v>
      </c>
      <c r="G306">
        <v>2181</v>
      </c>
      <c r="H306">
        <v>2496</v>
      </c>
      <c r="I306">
        <v>86</v>
      </c>
      <c r="J306">
        <v>98</v>
      </c>
      <c r="K306">
        <v>299</v>
      </c>
      <c r="L306">
        <v>1</v>
      </c>
      <c r="M306" t="s">
        <v>51</v>
      </c>
      <c r="N306" t="s">
        <v>52</v>
      </c>
      <c r="O306" s="2">
        <v>659.18216337999991</v>
      </c>
      <c r="P306" s="15">
        <v>45754</v>
      </c>
      <c r="Q306" s="15">
        <v>45777</v>
      </c>
      <c r="R306" s="15">
        <v>45784</v>
      </c>
      <c r="S306" t="s">
        <v>21</v>
      </c>
      <c r="T306">
        <v>7</v>
      </c>
      <c r="U306" s="2">
        <v>471.78924067999998</v>
      </c>
      <c r="V306" s="2">
        <v>6613.8678599999994</v>
      </c>
      <c r="W306" s="2">
        <v>9.0551183999999996</v>
      </c>
      <c r="X306" s="2">
        <v>1.5091863999999999</v>
      </c>
      <c r="Y306" s="2">
        <v>7.7427824000000003</v>
      </c>
      <c r="Z306" s="6">
        <f>Crate_BOMs[[#This Row],[glass weight (lb)]]+Crate_BOMs[[#This Row],[Crate Weight (lb)]]/COUNTIF(Crate_BOMs[crate no.],Crate_BOMs[[#This Row],[crate no.]])</f>
        <v>726.58062633428563</v>
      </c>
      <c r="AA306" s="6" t="str">
        <f>IFERROR(MID(Crate_BOMs[[#This Row],[no]],FIND("ECN",Crate_BOMs[[#This Row],[no]]),200),MID(Crate_BOMs[[#This Row],[no]],39,200))</f>
        <v>2.05 &amp; 2.09 GLZ02</v>
      </c>
      <c r="AB306" s="6" t="str">
        <f>SUBSTITUTE(IF(RIGHT(Crate_BOMs[[#This Row],[PO Sublot-GL]],6)="curved",RIGHT(Crate_BOMs[[#This Row],[PO Sublot-GL]],12),RIGHT(Crate_BOMs[[#This Row],[PO Sublot-GL]],5))," ","")</f>
        <v>GLZ02</v>
      </c>
      <c r="AC306" s="6" t="str">
        <f>SUBSTITUTE(LEFT(Crate_BOMs[[#This Row],[PO Sublot-GL]],LEN(Crate_BOMs[[#This Row],[PO Sublot-GL]])-LEN(Crate_BOMs[[#This Row],[Glass Type]]))," ","")</f>
        <v>2.05&amp;2.09</v>
      </c>
      <c r="AD306" s="6" t="str">
        <f>LEFT(Crate_BOMs[[#This Row],[no]],FIND(" ",Crate_BOMs[[#This Row],[no]],5)-1)</f>
        <v>PO 40536</v>
      </c>
      <c r="AE306" s="6" cm="1">
        <f t="array" ref="AE306">COUNTA(_xlfn.UNIQUE(_xlfn._xlws.FILTER(Crate_BOMs[PO],Crate_BOMs[crate no.]=Crate_BOMs[[#This Row],[crate no.]])))</f>
        <v>1</v>
      </c>
      <c r="AF306" s="10" t="str">
        <f>IF(Crate_BOMs[[#This Row],['# POs in Crate]]=1,"",IF(VLOOKUP(Crate_BOMs[[#This Row],[crate no.]],Crates_[[crate no.]:[New Sublot]],3,FALSE)="","",VLOOKUP(Crate_BOMs[[#This Row],[crate no.]],Crates_[[crate no.]:[New Sublot]],3,FALSE)))</f>
        <v/>
      </c>
      <c r="AG306" s="6" t="str">
        <f>IF(Crate_BOMs[[#This Row],['# POs in Crate]]=1,Crate_BOMs[[#This Row],[PO Sublot]],IF(Crate_BOMs[[#This Row],[UPDATED Sublot]]="","",Crate_BOMs[[#This Row],[UPDATED Sublot]]))</f>
        <v>2.05&amp;2.09</v>
      </c>
    </row>
    <row r="307" spans="1:33" x14ac:dyDescent="0.25">
      <c r="A307">
        <v>7</v>
      </c>
      <c r="B307">
        <v>300522034</v>
      </c>
      <c r="C307">
        <v>2394734</v>
      </c>
      <c r="D307">
        <v>1</v>
      </c>
      <c r="E307" t="s">
        <v>64</v>
      </c>
      <c r="F307" t="s">
        <v>65</v>
      </c>
      <c r="G307">
        <v>2181</v>
      </c>
      <c r="H307">
        <v>2496</v>
      </c>
      <c r="I307">
        <v>86</v>
      </c>
      <c r="J307">
        <v>98</v>
      </c>
      <c r="K307">
        <v>299</v>
      </c>
      <c r="L307">
        <v>1</v>
      </c>
      <c r="M307" t="s">
        <v>51</v>
      </c>
      <c r="N307" t="s">
        <v>52</v>
      </c>
      <c r="O307" s="2">
        <v>659.18216337999991</v>
      </c>
      <c r="P307" s="15">
        <v>45754</v>
      </c>
      <c r="Q307" s="15">
        <v>45777</v>
      </c>
      <c r="R307" s="15">
        <v>45784</v>
      </c>
      <c r="S307" t="s">
        <v>21</v>
      </c>
      <c r="T307">
        <v>7</v>
      </c>
      <c r="U307" s="2">
        <v>471.78924067999998</v>
      </c>
      <c r="V307" s="2">
        <v>6613.8678599999994</v>
      </c>
      <c r="W307" s="2">
        <v>9.0551183999999996</v>
      </c>
      <c r="X307" s="2">
        <v>1.5091863999999999</v>
      </c>
      <c r="Y307" s="2">
        <v>7.7427824000000003</v>
      </c>
      <c r="Z307" s="6">
        <f>Crate_BOMs[[#This Row],[glass weight (lb)]]+Crate_BOMs[[#This Row],[Crate Weight (lb)]]/COUNTIF(Crate_BOMs[crate no.],Crate_BOMs[[#This Row],[crate no.]])</f>
        <v>726.58062633428563</v>
      </c>
      <c r="AA307" s="6" t="str">
        <f>IFERROR(MID(Crate_BOMs[[#This Row],[no]],FIND("ECN",Crate_BOMs[[#This Row],[no]]),200),MID(Crate_BOMs[[#This Row],[no]],39,200))</f>
        <v>2.05 &amp; 2.09 GLZ02</v>
      </c>
      <c r="AB307" s="6" t="str">
        <f>SUBSTITUTE(IF(RIGHT(Crate_BOMs[[#This Row],[PO Sublot-GL]],6)="curved",RIGHT(Crate_BOMs[[#This Row],[PO Sublot-GL]],12),RIGHT(Crate_BOMs[[#This Row],[PO Sublot-GL]],5))," ","")</f>
        <v>GLZ02</v>
      </c>
      <c r="AC307" s="6" t="str">
        <f>SUBSTITUTE(LEFT(Crate_BOMs[[#This Row],[PO Sublot-GL]],LEN(Crate_BOMs[[#This Row],[PO Sublot-GL]])-LEN(Crate_BOMs[[#This Row],[Glass Type]]))," ","")</f>
        <v>2.05&amp;2.09</v>
      </c>
      <c r="AD307" s="6" t="str">
        <f>LEFT(Crate_BOMs[[#This Row],[no]],FIND(" ",Crate_BOMs[[#This Row],[no]],5)-1)</f>
        <v>PO 40536</v>
      </c>
      <c r="AE307" s="6" cm="1">
        <f t="array" ref="AE307">COUNTA(_xlfn.UNIQUE(_xlfn._xlws.FILTER(Crate_BOMs[PO],Crate_BOMs[crate no.]=Crate_BOMs[[#This Row],[crate no.]])))</f>
        <v>1</v>
      </c>
      <c r="AF307" s="10" t="str">
        <f>IF(Crate_BOMs[[#This Row],['# POs in Crate]]=1,"",IF(VLOOKUP(Crate_BOMs[[#This Row],[crate no.]],Crates_[[crate no.]:[New Sublot]],3,FALSE)="","",VLOOKUP(Crate_BOMs[[#This Row],[crate no.]],Crates_[[crate no.]:[New Sublot]],3,FALSE)))</f>
        <v/>
      </c>
      <c r="AG307" s="6" t="str">
        <f>IF(Crate_BOMs[[#This Row],['# POs in Crate]]=1,Crate_BOMs[[#This Row],[PO Sublot]],IF(Crate_BOMs[[#This Row],[UPDATED Sublot]]="","",Crate_BOMs[[#This Row],[UPDATED Sublot]]))</f>
        <v>2.05&amp;2.09</v>
      </c>
    </row>
    <row r="308" spans="1:33" x14ac:dyDescent="0.25">
      <c r="A308">
        <v>7</v>
      </c>
      <c r="B308">
        <v>300522034</v>
      </c>
      <c r="C308">
        <v>2394734</v>
      </c>
      <c r="D308">
        <v>1</v>
      </c>
      <c r="E308" t="s">
        <v>64</v>
      </c>
      <c r="F308" t="s">
        <v>65</v>
      </c>
      <c r="G308">
        <v>2181</v>
      </c>
      <c r="H308">
        <v>2496</v>
      </c>
      <c r="I308">
        <v>86</v>
      </c>
      <c r="J308">
        <v>98</v>
      </c>
      <c r="K308">
        <v>299</v>
      </c>
      <c r="L308">
        <v>1</v>
      </c>
      <c r="M308" t="s">
        <v>51</v>
      </c>
      <c r="N308" t="s">
        <v>52</v>
      </c>
      <c r="O308" s="2">
        <v>659.18216337999991</v>
      </c>
      <c r="P308" s="15">
        <v>45754</v>
      </c>
      <c r="Q308" s="15">
        <v>45777</v>
      </c>
      <c r="R308" s="15">
        <v>45784</v>
      </c>
      <c r="S308" t="s">
        <v>21</v>
      </c>
      <c r="T308">
        <v>7</v>
      </c>
      <c r="U308" s="2">
        <v>471.78924067999998</v>
      </c>
      <c r="V308" s="2">
        <v>6613.8678599999994</v>
      </c>
      <c r="W308" s="2">
        <v>9.0551183999999996</v>
      </c>
      <c r="X308" s="2">
        <v>1.5091863999999999</v>
      </c>
      <c r="Y308" s="2">
        <v>7.7427824000000003</v>
      </c>
      <c r="Z308" s="6">
        <f>Crate_BOMs[[#This Row],[glass weight (lb)]]+Crate_BOMs[[#This Row],[Crate Weight (lb)]]/COUNTIF(Crate_BOMs[crate no.],Crate_BOMs[[#This Row],[crate no.]])</f>
        <v>726.58062633428563</v>
      </c>
      <c r="AA308" s="6" t="str">
        <f>IFERROR(MID(Crate_BOMs[[#This Row],[no]],FIND("ECN",Crate_BOMs[[#This Row],[no]]),200),MID(Crate_BOMs[[#This Row],[no]],39,200))</f>
        <v>2.05 &amp; 2.09 GLZ02</v>
      </c>
      <c r="AB308" s="6" t="str">
        <f>SUBSTITUTE(IF(RIGHT(Crate_BOMs[[#This Row],[PO Sublot-GL]],6)="curved",RIGHT(Crate_BOMs[[#This Row],[PO Sublot-GL]],12),RIGHT(Crate_BOMs[[#This Row],[PO Sublot-GL]],5))," ","")</f>
        <v>GLZ02</v>
      </c>
      <c r="AC308" s="6" t="str">
        <f>SUBSTITUTE(LEFT(Crate_BOMs[[#This Row],[PO Sublot-GL]],LEN(Crate_BOMs[[#This Row],[PO Sublot-GL]])-LEN(Crate_BOMs[[#This Row],[Glass Type]]))," ","")</f>
        <v>2.05&amp;2.09</v>
      </c>
      <c r="AD308" s="6" t="str">
        <f>LEFT(Crate_BOMs[[#This Row],[no]],FIND(" ",Crate_BOMs[[#This Row],[no]],5)-1)</f>
        <v>PO 40536</v>
      </c>
      <c r="AE308" s="6" cm="1">
        <f t="array" ref="AE308">COUNTA(_xlfn.UNIQUE(_xlfn._xlws.FILTER(Crate_BOMs[PO],Crate_BOMs[crate no.]=Crate_BOMs[[#This Row],[crate no.]])))</f>
        <v>1</v>
      </c>
      <c r="AF308" s="10" t="str">
        <f>IF(Crate_BOMs[[#This Row],['# POs in Crate]]=1,"",IF(VLOOKUP(Crate_BOMs[[#This Row],[crate no.]],Crates_[[crate no.]:[New Sublot]],3,FALSE)="","",VLOOKUP(Crate_BOMs[[#This Row],[crate no.]],Crates_[[crate no.]:[New Sublot]],3,FALSE)))</f>
        <v/>
      </c>
      <c r="AG308" s="6" t="str">
        <f>IF(Crate_BOMs[[#This Row],['# POs in Crate]]=1,Crate_BOMs[[#This Row],[PO Sublot]],IF(Crate_BOMs[[#This Row],[UPDATED Sublot]]="","",Crate_BOMs[[#This Row],[UPDATED Sublot]]))</f>
        <v>2.05&amp;2.09</v>
      </c>
    </row>
    <row r="309" spans="1:33" x14ac:dyDescent="0.25">
      <c r="A309">
        <v>7</v>
      </c>
      <c r="B309">
        <v>300522034</v>
      </c>
      <c r="C309">
        <v>2394734</v>
      </c>
      <c r="D309">
        <v>1</v>
      </c>
      <c r="E309" t="s">
        <v>64</v>
      </c>
      <c r="F309" t="s">
        <v>65</v>
      </c>
      <c r="G309">
        <v>2181</v>
      </c>
      <c r="H309">
        <v>2496</v>
      </c>
      <c r="I309">
        <v>86</v>
      </c>
      <c r="J309">
        <v>98</v>
      </c>
      <c r="K309">
        <v>299</v>
      </c>
      <c r="L309">
        <v>1</v>
      </c>
      <c r="M309" t="s">
        <v>51</v>
      </c>
      <c r="N309" t="s">
        <v>52</v>
      </c>
      <c r="O309" s="2">
        <v>659.18216337999991</v>
      </c>
      <c r="P309" s="15">
        <v>45754</v>
      </c>
      <c r="Q309" s="15">
        <v>45777</v>
      </c>
      <c r="R309" s="15">
        <v>45784</v>
      </c>
      <c r="S309" t="s">
        <v>21</v>
      </c>
      <c r="T309">
        <v>7</v>
      </c>
      <c r="U309" s="2">
        <v>471.78924067999998</v>
      </c>
      <c r="V309" s="2">
        <v>6613.8678599999994</v>
      </c>
      <c r="W309" s="2">
        <v>9.0551183999999996</v>
      </c>
      <c r="X309" s="2">
        <v>1.5091863999999999</v>
      </c>
      <c r="Y309" s="2">
        <v>7.7427824000000003</v>
      </c>
      <c r="Z309" s="6">
        <f>Crate_BOMs[[#This Row],[glass weight (lb)]]+Crate_BOMs[[#This Row],[Crate Weight (lb)]]/COUNTIF(Crate_BOMs[crate no.],Crate_BOMs[[#This Row],[crate no.]])</f>
        <v>726.58062633428563</v>
      </c>
      <c r="AA309" s="6" t="str">
        <f>IFERROR(MID(Crate_BOMs[[#This Row],[no]],FIND("ECN",Crate_BOMs[[#This Row],[no]]),200),MID(Crate_BOMs[[#This Row],[no]],39,200))</f>
        <v>2.05 &amp; 2.09 GLZ02</v>
      </c>
      <c r="AB309" s="6" t="str">
        <f>SUBSTITUTE(IF(RIGHT(Crate_BOMs[[#This Row],[PO Sublot-GL]],6)="curved",RIGHT(Crate_BOMs[[#This Row],[PO Sublot-GL]],12),RIGHT(Crate_BOMs[[#This Row],[PO Sublot-GL]],5))," ","")</f>
        <v>GLZ02</v>
      </c>
      <c r="AC309" s="6" t="str">
        <f>SUBSTITUTE(LEFT(Crate_BOMs[[#This Row],[PO Sublot-GL]],LEN(Crate_BOMs[[#This Row],[PO Sublot-GL]])-LEN(Crate_BOMs[[#This Row],[Glass Type]]))," ","")</f>
        <v>2.05&amp;2.09</v>
      </c>
      <c r="AD309" s="6" t="str">
        <f>LEFT(Crate_BOMs[[#This Row],[no]],FIND(" ",Crate_BOMs[[#This Row],[no]],5)-1)</f>
        <v>PO 40536</v>
      </c>
      <c r="AE309" s="6" cm="1">
        <f t="array" ref="AE309">COUNTA(_xlfn.UNIQUE(_xlfn._xlws.FILTER(Crate_BOMs[PO],Crate_BOMs[crate no.]=Crate_BOMs[[#This Row],[crate no.]])))</f>
        <v>1</v>
      </c>
      <c r="AF309" s="10" t="str">
        <f>IF(Crate_BOMs[[#This Row],['# POs in Crate]]=1,"",IF(VLOOKUP(Crate_BOMs[[#This Row],[crate no.]],Crates_[[crate no.]:[New Sublot]],3,FALSE)="","",VLOOKUP(Crate_BOMs[[#This Row],[crate no.]],Crates_[[crate no.]:[New Sublot]],3,FALSE)))</f>
        <v/>
      </c>
      <c r="AG309" s="6" t="str">
        <f>IF(Crate_BOMs[[#This Row],['# POs in Crate]]=1,Crate_BOMs[[#This Row],[PO Sublot]],IF(Crate_BOMs[[#This Row],[UPDATED Sublot]]="","",Crate_BOMs[[#This Row],[UPDATED Sublot]]))</f>
        <v>2.05&amp;2.09</v>
      </c>
    </row>
    <row r="310" spans="1:33" x14ac:dyDescent="0.25">
      <c r="A310">
        <v>7</v>
      </c>
      <c r="B310">
        <v>300522034</v>
      </c>
      <c r="C310">
        <v>2394734</v>
      </c>
      <c r="D310">
        <v>1</v>
      </c>
      <c r="E310" t="s">
        <v>64</v>
      </c>
      <c r="F310" t="s">
        <v>65</v>
      </c>
      <c r="G310">
        <v>2181</v>
      </c>
      <c r="H310">
        <v>2496</v>
      </c>
      <c r="I310">
        <v>86</v>
      </c>
      <c r="J310">
        <v>98</v>
      </c>
      <c r="K310">
        <v>299</v>
      </c>
      <c r="L310">
        <v>1</v>
      </c>
      <c r="M310" t="s">
        <v>51</v>
      </c>
      <c r="N310" t="s">
        <v>52</v>
      </c>
      <c r="O310" s="2">
        <v>659.18216337999991</v>
      </c>
      <c r="P310" s="15">
        <v>45754</v>
      </c>
      <c r="Q310" s="15">
        <v>45777</v>
      </c>
      <c r="R310" s="15">
        <v>45784</v>
      </c>
      <c r="S310" t="s">
        <v>21</v>
      </c>
      <c r="T310">
        <v>7</v>
      </c>
      <c r="U310" s="2">
        <v>471.78924067999998</v>
      </c>
      <c r="V310" s="2">
        <v>6613.8678599999994</v>
      </c>
      <c r="W310" s="2">
        <v>9.0551183999999996</v>
      </c>
      <c r="X310" s="2">
        <v>1.5091863999999999</v>
      </c>
      <c r="Y310" s="2">
        <v>7.7427824000000003</v>
      </c>
      <c r="Z310" s="6">
        <f>Crate_BOMs[[#This Row],[glass weight (lb)]]+Crate_BOMs[[#This Row],[Crate Weight (lb)]]/COUNTIF(Crate_BOMs[crate no.],Crate_BOMs[[#This Row],[crate no.]])</f>
        <v>726.58062633428563</v>
      </c>
      <c r="AA310" s="6" t="str">
        <f>IFERROR(MID(Crate_BOMs[[#This Row],[no]],FIND("ECN",Crate_BOMs[[#This Row],[no]]),200),MID(Crate_BOMs[[#This Row],[no]],39,200))</f>
        <v>2.05 &amp; 2.09 GLZ02</v>
      </c>
      <c r="AB310" s="6" t="str">
        <f>SUBSTITUTE(IF(RIGHT(Crate_BOMs[[#This Row],[PO Sublot-GL]],6)="curved",RIGHT(Crate_BOMs[[#This Row],[PO Sublot-GL]],12),RIGHT(Crate_BOMs[[#This Row],[PO Sublot-GL]],5))," ","")</f>
        <v>GLZ02</v>
      </c>
      <c r="AC310" s="6" t="str">
        <f>SUBSTITUTE(LEFT(Crate_BOMs[[#This Row],[PO Sublot-GL]],LEN(Crate_BOMs[[#This Row],[PO Sublot-GL]])-LEN(Crate_BOMs[[#This Row],[Glass Type]]))," ","")</f>
        <v>2.05&amp;2.09</v>
      </c>
      <c r="AD310" s="6" t="str">
        <f>LEFT(Crate_BOMs[[#This Row],[no]],FIND(" ",Crate_BOMs[[#This Row],[no]],5)-1)</f>
        <v>PO 40536</v>
      </c>
      <c r="AE310" s="6" cm="1">
        <f t="array" ref="AE310">COUNTA(_xlfn.UNIQUE(_xlfn._xlws.FILTER(Crate_BOMs[PO],Crate_BOMs[crate no.]=Crate_BOMs[[#This Row],[crate no.]])))</f>
        <v>1</v>
      </c>
      <c r="AF310" s="10" t="str">
        <f>IF(Crate_BOMs[[#This Row],['# POs in Crate]]=1,"",IF(VLOOKUP(Crate_BOMs[[#This Row],[crate no.]],Crates_[[crate no.]:[New Sublot]],3,FALSE)="","",VLOOKUP(Crate_BOMs[[#This Row],[crate no.]],Crates_[[crate no.]:[New Sublot]],3,FALSE)))</f>
        <v/>
      </c>
      <c r="AG310" s="6" t="str">
        <f>IF(Crate_BOMs[[#This Row],['# POs in Crate]]=1,Crate_BOMs[[#This Row],[PO Sublot]],IF(Crate_BOMs[[#This Row],[UPDATED Sublot]]="","",Crate_BOMs[[#This Row],[UPDATED Sublot]]))</f>
        <v>2.05&amp;2.09</v>
      </c>
    </row>
    <row r="311" spans="1:33" x14ac:dyDescent="0.25">
      <c r="A311">
        <v>7</v>
      </c>
      <c r="B311">
        <v>300522034</v>
      </c>
      <c r="C311">
        <v>2394734</v>
      </c>
      <c r="D311">
        <v>1</v>
      </c>
      <c r="E311" t="s">
        <v>64</v>
      </c>
      <c r="F311" t="s">
        <v>65</v>
      </c>
      <c r="G311">
        <v>2181</v>
      </c>
      <c r="H311">
        <v>2496</v>
      </c>
      <c r="I311">
        <v>86</v>
      </c>
      <c r="J311">
        <v>98</v>
      </c>
      <c r="K311">
        <v>299</v>
      </c>
      <c r="L311">
        <v>1</v>
      </c>
      <c r="M311" t="s">
        <v>51</v>
      </c>
      <c r="N311" t="s">
        <v>52</v>
      </c>
      <c r="O311" s="2">
        <v>659.18216337999991</v>
      </c>
      <c r="P311" s="15">
        <v>45754</v>
      </c>
      <c r="Q311" s="15">
        <v>45777</v>
      </c>
      <c r="R311" s="15">
        <v>45784</v>
      </c>
      <c r="S311" t="s">
        <v>21</v>
      </c>
      <c r="T311">
        <v>7</v>
      </c>
      <c r="U311" s="2">
        <v>471.78924067999998</v>
      </c>
      <c r="V311" s="2">
        <v>6613.8678599999994</v>
      </c>
      <c r="W311" s="2">
        <v>9.0551183999999996</v>
      </c>
      <c r="X311" s="2">
        <v>1.5091863999999999</v>
      </c>
      <c r="Y311" s="2">
        <v>7.7427824000000003</v>
      </c>
      <c r="Z311" s="6">
        <f>Crate_BOMs[[#This Row],[glass weight (lb)]]+Crate_BOMs[[#This Row],[Crate Weight (lb)]]/COUNTIF(Crate_BOMs[crate no.],Crate_BOMs[[#This Row],[crate no.]])</f>
        <v>726.58062633428563</v>
      </c>
      <c r="AA311" s="6" t="str">
        <f>IFERROR(MID(Crate_BOMs[[#This Row],[no]],FIND("ECN",Crate_BOMs[[#This Row],[no]]),200),MID(Crate_BOMs[[#This Row],[no]],39,200))</f>
        <v>2.05 &amp; 2.09 GLZ02</v>
      </c>
      <c r="AB311" s="6" t="str">
        <f>SUBSTITUTE(IF(RIGHT(Crate_BOMs[[#This Row],[PO Sublot-GL]],6)="curved",RIGHT(Crate_BOMs[[#This Row],[PO Sublot-GL]],12),RIGHT(Crate_BOMs[[#This Row],[PO Sublot-GL]],5))," ","")</f>
        <v>GLZ02</v>
      </c>
      <c r="AC311" s="6" t="str">
        <f>SUBSTITUTE(LEFT(Crate_BOMs[[#This Row],[PO Sublot-GL]],LEN(Crate_BOMs[[#This Row],[PO Sublot-GL]])-LEN(Crate_BOMs[[#This Row],[Glass Type]]))," ","")</f>
        <v>2.05&amp;2.09</v>
      </c>
      <c r="AD311" s="6" t="str">
        <f>LEFT(Crate_BOMs[[#This Row],[no]],FIND(" ",Crate_BOMs[[#This Row],[no]],5)-1)</f>
        <v>PO 40536</v>
      </c>
      <c r="AE311" s="6" cm="1">
        <f t="array" ref="AE311">COUNTA(_xlfn.UNIQUE(_xlfn._xlws.FILTER(Crate_BOMs[PO],Crate_BOMs[crate no.]=Crate_BOMs[[#This Row],[crate no.]])))</f>
        <v>1</v>
      </c>
      <c r="AF311" s="10" t="str">
        <f>IF(Crate_BOMs[[#This Row],['# POs in Crate]]=1,"",IF(VLOOKUP(Crate_BOMs[[#This Row],[crate no.]],Crates_[[crate no.]:[New Sublot]],3,FALSE)="","",VLOOKUP(Crate_BOMs[[#This Row],[crate no.]],Crates_[[crate no.]:[New Sublot]],3,FALSE)))</f>
        <v/>
      </c>
      <c r="AG311" s="6" t="str">
        <f>IF(Crate_BOMs[[#This Row],['# POs in Crate]]=1,Crate_BOMs[[#This Row],[PO Sublot]],IF(Crate_BOMs[[#This Row],[UPDATED Sublot]]="","",Crate_BOMs[[#This Row],[UPDATED Sublot]]))</f>
        <v>2.05&amp;2.09</v>
      </c>
    </row>
    <row r="312" spans="1:33" x14ac:dyDescent="0.25">
      <c r="A312">
        <v>7</v>
      </c>
      <c r="B312">
        <v>300521971</v>
      </c>
      <c r="C312">
        <v>2394177</v>
      </c>
      <c r="D312">
        <v>1</v>
      </c>
      <c r="E312" t="s">
        <v>125</v>
      </c>
      <c r="F312" t="s">
        <v>128</v>
      </c>
      <c r="G312">
        <v>2892</v>
      </c>
      <c r="H312">
        <v>2496</v>
      </c>
      <c r="I312">
        <v>114</v>
      </c>
      <c r="J312">
        <v>98</v>
      </c>
      <c r="K312">
        <v>397</v>
      </c>
      <c r="L312">
        <v>1</v>
      </c>
      <c r="M312" t="s">
        <v>55</v>
      </c>
      <c r="N312" t="s">
        <v>56</v>
      </c>
      <c r="O312" s="2">
        <v>875.2351801399999</v>
      </c>
      <c r="P312" s="15">
        <v>45754</v>
      </c>
      <c r="Q312" s="15">
        <v>45777</v>
      </c>
      <c r="R312" s="15">
        <v>45784</v>
      </c>
      <c r="S312" t="s">
        <v>21</v>
      </c>
      <c r="T312">
        <v>5</v>
      </c>
      <c r="U312" s="2">
        <v>500.44933473999998</v>
      </c>
      <c r="V312" s="2">
        <v>6613.8678599999994</v>
      </c>
      <c r="W312" s="2">
        <v>10.367454400000002</v>
      </c>
      <c r="X312" s="2">
        <v>1.2139108000000001</v>
      </c>
      <c r="Y312" s="2">
        <v>8.7926511999999999</v>
      </c>
      <c r="Z312" s="6">
        <f>Crate_BOMs[[#This Row],[glass weight (lb)]]+Crate_BOMs[[#This Row],[Crate Weight (lb)]]/COUNTIF(Crate_BOMs[crate no.],Crate_BOMs[[#This Row],[crate no.]])</f>
        <v>975.32504708799991</v>
      </c>
      <c r="AA312" s="6" t="str">
        <f>IFERROR(MID(Crate_BOMs[[#This Row],[no]],FIND("ECN",Crate_BOMs[[#This Row],[no]]),200),MID(Crate_BOMs[[#This Row],[no]],39,200))</f>
        <v>2.02 GLT01</v>
      </c>
      <c r="AB312" s="6" t="str">
        <f>SUBSTITUTE(IF(RIGHT(Crate_BOMs[[#This Row],[PO Sublot-GL]],6)="curved",RIGHT(Crate_BOMs[[#This Row],[PO Sublot-GL]],12),RIGHT(Crate_BOMs[[#This Row],[PO Sublot-GL]],5))," ","")</f>
        <v>GLT01</v>
      </c>
      <c r="AC312" s="6" t="str">
        <f>SUBSTITUTE(LEFT(Crate_BOMs[[#This Row],[PO Sublot-GL]],LEN(Crate_BOMs[[#This Row],[PO Sublot-GL]])-LEN(Crate_BOMs[[#This Row],[Glass Type]]))," ","")</f>
        <v>2.02</v>
      </c>
      <c r="AD312" s="6" t="str">
        <f>LEFT(Crate_BOMs[[#This Row],[no]],FIND(" ",Crate_BOMs[[#This Row],[no]],5)-1)</f>
        <v>PO 40538</v>
      </c>
      <c r="AE312" s="6" cm="1">
        <f t="array" ref="AE312">COUNTA(_xlfn.UNIQUE(_xlfn._xlws.FILTER(Crate_BOMs[PO],Crate_BOMs[crate no.]=Crate_BOMs[[#This Row],[crate no.]])))</f>
        <v>2</v>
      </c>
      <c r="AF312" s="10" t="str">
        <f>IF(Crate_BOMs[[#This Row],['# POs in Crate]]=1,"",IF(VLOOKUP(Crate_BOMs[[#This Row],[crate no.]],Crates_[[crate no.]:[New Sublot]],3,FALSE)="","",VLOOKUP(Crate_BOMs[[#This Row],[crate no.]],Crates_[[crate no.]:[New Sublot]],3,FALSE)))</f>
        <v>2.03</v>
      </c>
      <c r="AG312" s="6" t="str">
        <f>IF(Crate_BOMs[[#This Row],['# POs in Crate]]=1,Crate_BOMs[[#This Row],[PO Sublot]],IF(Crate_BOMs[[#This Row],[UPDATED Sublot]]="","",Crate_BOMs[[#This Row],[UPDATED Sublot]]))</f>
        <v>2.03</v>
      </c>
    </row>
    <row r="313" spans="1:33" x14ac:dyDescent="0.25">
      <c r="A313">
        <v>7</v>
      </c>
      <c r="B313">
        <v>300521971</v>
      </c>
      <c r="C313">
        <v>2394177</v>
      </c>
      <c r="D313">
        <v>1</v>
      </c>
      <c r="E313" t="s">
        <v>125</v>
      </c>
      <c r="F313" t="s">
        <v>128</v>
      </c>
      <c r="G313">
        <v>2892</v>
      </c>
      <c r="H313">
        <v>2496</v>
      </c>
      <c r="I313">
        <v>114</v>
      </c>
      <c r="J313">
        <v>98</v>
      </c>
      <c r="K313">
        <v>397</v>
      </c>
      <c r="L313">
        <v>1</v>
      </c>
      <c r="M313" t="s">
        <v>55</v>
      </c>
      <c r="N313" t="s">
        <v>56</v>
      </c>
      <c r="O313" s="2">
        <v>875.2351801399999</v>
      </c>
      <c r="P313" s="15">
        <v>45754</v>
      </c>
      <c r="Q313" s="15">
        <v>45777</v>
      </c>
      <c r="R313" s="15">
        <v>45784</v>
      </c>
      <c r="S313" t="s">
        <v>21</v>
      </c>
      <c r="T313">
        <v>5</v>
      </c>
      <c r="U313" s="2">
        <v>500.44933473999998</v>
      </c>
      <c r="V313" s="2">
        <v>6613.8678599999994</v>
      </c>
      <c r="W313" s="2">
        <v>10.367454400000002</v>
      </c>
      <c r="X313" s="2">
        <v>1.2139108000000001</v>
      </c>
      <c r="Y313" s="2">
        <v>8.7926511999999999</v>
      </c>
      <c r="Z313" s="6">
        <f>Crate_BOMs[[#This Row],[glass weight (lb)]]+Crate_BOMs[[#This Row],[Crate Weight (lb)]]/COUNTIF(Crate_BOMs[crate no.],Crate_BOMs[[#This Row],[crate no.]])</f>
        <v>975.32504708799991</v>
      </c>
      <c r="AA313" s="6" t="str">
        <f>IFERROR(MID(Crate_BOMs[[#This Row],[no]],FIND("ECN",Crate_BOMs[[#This Row],[no]]),200),MID(Crate_BOMs[[#This Row],[no]],39,200))</f>
        <v>2.02 GLT01</v>
      </c>
      <c r="AB313" s="6" t="str">
        <f>SUBSTITUTE(IF(RIGHT(Crate_BOMs[[#This Row],[PO Sublot-GL]],6)="curved",RIGHT(Crate_BOMs[[#This Row],[PO Sublot-GL]],12),RIGHT(Crate_BOMs[[#This Row],[PO Sublot-GL]],5))," ","")</f>
        <v>GLT01</v>
      </c>
      <c r="AC313" s="6" t="str">
        <f>SUBSTITUTE(LEFT(Crate_BOMs[[#This Row],[PO Sublot-GL]],LEN(Crate_BOMs[[#This Row],[PO Sublot-GL]])-LEN(Crate_BOMs[[#This Row],[Glass Type]]))," ","")</f>
        <v>2.02</v>
      </c>
      <c r="AD313" s="6" t="str">
        <f>LEFT(Crate_BOMs[[#This Row],[no]],FIND(" ",Crate_BOMs[[#This Row],[no]],5)-1)</f>
        <v>PO 40538</v>
      </c>
      <c r="AE313" s="6" cm="1">
        <f t="array" ref="AE313">COUNTA(_xlfn.UNIQUE(_xlfn._xlws.FILTER(Crate_BOMs[PO],Crate_BOMs[crate no.]=Crate_BOMs[[#This Row],[crate no.]])))</f>
        <v>2</v>
      </c>
      <c r="AF313" s="10" t="str">
        <f>IF(Crate_BOMs[[#This Row],['# POs in Crate]]=1,"",IF(VLOOKUP(Crate_BOMs[[#This Row],[crate no.]],Crates_[[crate no.]:[New Sublot]],3,FALSE)="","",VLOOKUP(Crate_BOMs[[#This Row],[crate no.]],Crates_[[crate no.]:[New Sublot]],3,FALSE)))</f>
        <v>2.03</v>
      </c>
      <c r="AG313" s="6" t="str">
        <f>IF(Crate_BOMs[[#This Row],['# POs in Crate]]=1,Crate_BOMs[[#This Row],[PO Sublot]],IF(Crate_BOMs[[#This Row],[UPDATED Sublot]]="","",Crate_BOMs[[#This Row],[UPDATED Sublot]]))</f>
        <v>2.03</v>
      </c>
    </row>
    <row r="314" spans="1:33" x14ac:dyDescent="0.25">
      <c r="A314">
        <v>7</v>
      </c>
      <c r="B314">
        <v>300521971</v>
      </c>
      <c r="C314">
        <v>2394739</v>
      </c>
      <c r="D314">
        <v>1</v>
      </c>
      <c r="E314" t="s">
        <v>57</v>
      </c>
      <c r="F314" t="s">
        <v>147</v>
      </c>
      <c r="G314">
        <v>2892</v>
      </c>
      <c r="H314">
        <v>2496</v>
      </c>
      <c r="I314">
        <v>114</v>
      </c>
      <c r="J314">
        <v>98</v>
      </c>
      <c r="K314">
        <v>397</v>
      </c>
      <c r="L314">
        <v>1</v>
      </c>
      <c r="M314" t="s">
        <v>55</v>
      </c>
      <c r="N314" t="s">
        <v>56</v>
      </c>
      <c r="O314" s="2">
        <v>875.2351801399999</v>
      </c>
      <c r="P314" s="15">
        <v>45754</v>
      </c>
      <c r="Q314" s="15">
        <v>45777</v>
      </c>
      <c r="R314" s="15">
        <v>45784</v>
      </c>
      <c r="S314" t="s">
        <v>21</v>
      </c>
      <c r="T314">
        <v>5</v>
      </c>
      <c r="U314" s="2">
        <v>500.44933473999998</v>
      </c>
      <c r="V314" s="2">
        <v>6613.8678599999994</v>
      </c>
      <c r="W314" s="2">
        <v>10.367454400000002</v>
      </c>
      <c r="X314" s="2">
        <v>1.2139108000000001</v>
      </c>
      <c r="Y314" s="2">
        <v>8.7926511999999999</v>
      </c>
      <c r="Z314" s="6">
        <f>Crate_BOMs[[#This Row],[glass weight (lb)]]+Crate_BOMs[[#This Row],[Crate Weight (lb)]]/COUNTIF(Crate_BOMs[crate no.],Crate_BOMs[[#This Row],[crate no.]])</f>
        <v>975.32504708799991</v>
      </c>
      <c r="AA314" s="6" t="str">
        <f>IFERROR(MID(Crate_BOMs[[#This Row],[no]],FIND("ECN",Crate_BOMs[[#This Row],[no]]),200),MID(Crate_BOMs[[#This Row],[no]],39,200))</f>
        <v>2.03 GLZ01</v>
      </c>
      <c r="AB314" s="6" t="str">
        <f>SUBSTITUTE(IF(RIGHT(Crate_BOMs[[#This Row],[PO Sublot-GL]],6)="curved",RIGHT(Crate_BOMs[[#This Row],[PO Sublot-GL]],12),RIGHT(Crate_BOMs[[#This Row],[PO Sublot-GL]],5))," ","")</f>
        <v>GLZ01</v>
      </c>
      <c r="AC314" s="6" t="str">
        <f>SUBSTITUTE(LEFT(Crate_BOMs[[#This Row],[PO Sublot-GL]],LEN(Crate_BOMs[[#This Row],[PO Sublot-GL]])-LEN(Crate_BOMs[[#This Row],[Glass Type]]))," ","")</f>
        <v>2.03</v>
      </c>
      <c r="AD314" s="6" t="str">
        <f>LEFT(Crate_BOMs[[#This Row],[no]],FIND(" ",Crate_BOMs[[#This Row],[no]],5)-1)</f>
        <v>PO 40540</v>
      </c>
      <c r="AE314" s="6" cm="1">
        <f t="array" ref="AE314">COUNTA(_xlfn.UNIQUE(_xlfn._xlws.FILTER(Crate_BOMs[PO],Crate_BOMs[crate no.]=Crate_BOMs[[#This Row],[crate no.]])))</f>
        <v>2</v>
      </c>
      <c r="AF314" s="10" t="str">
        <f>IF(Crate_BOMs[[#This Row],['# POs in Crate]]=1,"",IF(VLOOKUP(Crate_BOMs[[#This Row],[crate no.]],Crates_[[crate no.]:[New Sublot]],3,FALSE)="","",VLOOKUP(Crate_BOMs[[#This Row],[crate no.]],Crates_[[crate no.]:[New Sublot]],3,FALSE)))</f>
        <v>2.03</v>
      </c>
      <c r="AG314" s="6" t="str">
        <f>IF(Crate_BOMs[[#This Row],['# POs in Crate]]=1,Crate_BOMs[[#This Row],[PO Sublot]],IF(Crate_BOMs[[#This Row],[UPDATED Sublot]]="","",Crate_BOMs[[#This Row],[UPDATED Sublot]]))</f>
        <v>2.03</v>
      </c>
    </row>
    <row r="315" spans="1:33" x14ac:dyDescent="0.25">
      <c r="A315">
        <v>7</v>
      </c>
      <c r="B315">
        <v>300521971</v>
      </c>
      <c r="C315">
        <v>2394739</v>
      </c>
      <c r="D315">
        <v>1</v>
      </c>
      <c r="E315" t="s">
        <v>57</v>
      </c>
      <c r="F315" t="s">
        <v>147</v>
      </c>
      <c r="G315">
        <v>2892</v>
      </c>
      <c r="H315">
        <v>2496</v>
      </c>
      <c r="I315">
        <v>114</v>
      </c>
      <c r="J315">
        <v>98</v>
      </c>
      <c r="K315">
        <v>397</v>
      </c>
      <c r="L315">
        <v>1</v>
      </c>
      <c r="M315" t="s">
        <v>55</v>
      </c>
      <c r="N315" t="s">
        <v>56</v>
      </c>
      <c r="O315" s="2">
        <v>875.2351801399999</v>
      </c>
      <c r="P315" s="15">
        <v>45754</v>
      </c>
      <c r="Q315" s="15">
        <v>45777</v>
      </c>
      <c r="R315" s="15">
        <v>45784</v>
      </c>
      <c r="S315" t="s">
        <v>21</v>
      </c>
      <c r="T315">
        <v>5</v>
      </c>
      <c r="U315" s="2">
        <v>500.44933473999998</v>
      </c>
      <c r="V315" s="2">
        <v>6613.8678599999994</v>
      </c>
      <c r="W315" s="2">
        <v>10.367454400000002</v>
      </c>
      <c r="X315" s="2">
        <v>1.2139108000000001</v>
      </c>
      <c r="Y315" s="2">
        <v>8.7926511999999999</v>
      </c>
      <c r="Z315" s="6">
        <f>Crate_BOMs[[#This Row],[glass weight (lb)]]+Crate_BOMs[[#This Row],[Crate Weight (lb)]]/COUNTIF(Crate_BOMs[crate no.],Crate_BOMs[[#This Row],[crate no.]])</f>
        <v>975.32504708799991</v>
      </c>
      <c r="AA315" s="6" t="str">
        <f>IFERROR(MID(Crate_BOMs[[#This Row],[no]],FIND("ECN",Crate_BOMs[[#This Row],[no]]),200),MID(Crate_BOMs[[#This Row],[no]],39,200))</f>
        <v>2.03 GLZ01</v>
      </c>
      <c r="AB315" s="6" t="str">
        <f>SUBSTITUTE(IF(RIGHT(Crate_BOMs[[#This Row],[PO Sublot-GL]],6)="curved",RIGHT(Crate_BOMs[[#This Row],[PO Sublot-GL]],12),RIGHT(Crate_BOMs[[#This Row],[PO Sublot-GL]],5))," ","")</f>
        <v>GLZ01</v>
      </c>
      <c r="AC315" s="6" t="str">
        <f>SUBSTITUTE(LEFT(Crate_BOMs[[#This Row],[PO Sublot-GL]],LEN(Crate_BOMs[[#This Row],[PO Sublot-GL]])-LEN(Crate_BOMs[[#This Row],[Glass Type]]))," ","")</f>
        <v>2.03</v>
      </c>
      <c r="AD315" s="6" t="str">
        <f>LEFT(Crate_BOMs[[#This Row],[no]],FIND(" ",Crate_BOMs[[#This Row],[no]],5)-1)</f>
        <v>PO 40540</v>
      </c>
      <c r="AE315" s="6" cm="1">
        <f t="array" ref="AE315">COUNTA(_xlfn.UNIQUE(_xlfn._xlws.FILTER(Crate_BOMs[PO],Crate_BOMs[crate no.]=Crate_BOMs[[#This Row],[crate no.]])))</f>
        <v>2</v>
      </c>
      <c r="AF315" s="10" t="str">
        <f>IF(Crate_BOMs[[#This Row],['# POs in Crate]]=1,"",IF(VLOOKUP(Crate_BOMs[[#This Row],[crate no.]],Crates_[[crate no.]:[New Sublot]],3,FALSE)="","",VLOOKUP(Crate_BOMs[[#This Row],[crate no.]],Crates_[[crate no.]:[New Sublot]],3,FALSE)))</f>
        <v>2.03</v>
      </c>
      <c r="AG315" s="6" t="str">
        <f>IF(Crate_BOMs[[#This Row],['# POs in Crate]]=1,Crate_BOMs[[#This Row],[PO Sublot]],IF(Crate_BOMs[[#This Row],[UPDATED Sublot]]="","",Crate_BOMs[[#This Row],[UPDATED Sublot]]))</f>
        <v>2.03</v>
      </c>
    </row>
    <row r="316" spans="1:33" x14ac:dyDescent="0.25">
      <c r="A316">
        <v>7</v>
      </c>
      <c r="B316">
        <v>300521971</v>
      </c>
      <c r="C316">
        <v>2394739</v>
      </c>
      <c r="D316">
        <v>1</v>
      </c>
      <c r="E316" t="s">
        <v>57</v>
      </c>
      <c r="F316" t="s">
        <v>147</v>
      </c>
      <c r="G316">
        <v>2892</v>
      </c>
      <c r="H316">
        <v>2496</v>
      </c>
      <c r="I316">
        <v>114</v>
      </c>
      <c r="J316">
        <v>98</v>
      </c>
      <c r="K316">
        <v>397</v>
      </c>
      <c r="L316">
        <v>1</v>
      </c>
      <c r="M316" t="s">
        <v>55</v>
      </c>
      <c r="N316" t="s">
        <v>56</v>
      </c>
      <c r="O316" s="2">
        <v>875.2351801399999</v>
      </c>
      <c r="P316" s="15">
        <v>45754</v>
      </c>
      <c r="Q316" s="15">
        <v>45777</v>
      </c>
      <c r="R316" s="15">
        <v>45784</v>
      </c>
      <c r="S316" t="s">
        <v>21</v>
      </c>
      <c r="T316">
        <v>5</v>
      </c>
      <c r="U316" s="2">
        <v>500.44933473999998</v>
      </c>
      <c r="V316" s="2">
        <v>6613.8678599999994</v>
      </c>
      <c r="W316" s="2">
        <v>10.367454400000002</v>
      </c>
      <c r="X316" s="2">
        <v>1.2139108000000001</v>
      </c>
      <c r="Y316" s="2">
        <v>8.7926511999999999</v>
      </c>
      <c r="Z316" s="6">
        <f>Crate_BOMs[[#This Row],[glass weight (lb)]]+Crate_BOMs[[#This Row],[Crate Weight (lb)]]/COUNTIF(Crate_BOMs[crate no.],Crate_BOMs[[#This Row],[crate no.]])</f>
        <v>975.32504708799991</v>
      </c>
      <c r="AA316" s="6" t="str">
        <f>IFERROR(MID(Crate_BOMs[[#This Row],[no]],FIND("ECN",Crate_BOMs[[#This Row],[no]]),200),MID(Crate_BOMs[[#This Row],[no]],39,200))</f>
        <v>2.03 GLZ01</v>
      </c>
      <c r="AB316" s="6" t="str">
        <f>SUBSTITUTE(IF(RIGHT(Crate_BOMs[[#This Row],[PO Sublot-GL]],6)="curved",RIGHT(Crate_BOMs[[#This Row],[PO Sublot-GL]],12),RIGHT(Crate_BOMs[[#This Row],[PO Sublot-GL]],5))," ","")</f>
        <v>GLZ01</v>
      </c>
      <c r="AC316" s="6" t="str">
        <f>SUBSTITUTE(LEFT(Crate_BOMs[[#This Row],[PO Sublot-GL]],LEN(Crate_BOMs[[#This Row],[PO Sublot-GL]])-LEN(Crate_BOMs[[#This Row],[Glass Type]]))," ","")</f>
        <v>2.03</v>
      </c>
      <c r="AD316" s="6" t="str">
        <f>LEFT(Crate_BOMs[[#This Row],[no]],FIND(" ",Crate_BOMs[[#This Row],[no]],5)-1)</f>
        <v>PO 40540</v>
      </c>
      <c r="AE316" s="6" cm="1">
        <f t="array" ref="AE316">COUNTA(_xlfn.UNIQUE(_xlfn._xlws.FILTER(Crate_BOMs[PO],Crate_BOMs[crate no.]=Crate_BOMs[[#This Row],[crate no.]])))</f>
        <v>2</v>
      </c>
      <c r="AF316" s="10" t="str">
        <f>IF(Crate_BOMs[[#This Row],['# POs in Crate]]=1,"",IF(VLOOKUP(Crate_BOMs[[#This Row],[crate no.]],Crates_[[crate no.]:[New Sublot]],3,FALSE)="","",VLOOKUP(Crate_BOMs[[#This Row],[crate no.]],Crates_[[crate no.]:[New Sublot]],3,FALSE)))</f>
        <v>2.03</v>
      </c>
      <c r="AG316" s="6" t="str">
        <f>IF(Crate_BOMs[[#This Row],['# POs in Crate]]=1,Crate_BOMs[[#This Row],[PO Sublot]],IF(Crate_BOMs[[#This Row],[UPDATED Sublot]]="","",Crate_BOMs[[#This Row],[UPDATED Sublot]]))</f>
        <v>2.03</v>
      </c>
    </row>
    <row r="317" spans="1:33" x14ac:dyDescent="0.25">
      <c r="A317">
        <v>7</v>
      </c>
      <c r="B317">
        <v>300522174</v>
      </c>
      <c r="C317">
        <v>2394179</v>
      </c>
      <c r="D317">
        <v>1</v>
      </c>
      <c r="E317" t="s">
        <v>64</v>
      </c>
      <c r="F317" t="s">
        <v>72</v>
      </c>
      <c r="G317">
        <v>2181</v>
      </c>
      <c r="H317">
        <v>2496</v>
      </c>
      <c r="I317">
        <v>86</v>
      </c>
      <c r="J317">
        <v>98</v>
      </c>
      <c r="K317">
        <v>299</v>
      </c>
      <c r="L317">
        <v>1</v>
      </c>
      <c r="M317" t="s">
        <v>51</v>
      </c>
      <c r="N317" t="s">
        <v>52</v>
      </c>
      <c r="O317" s="2">
        <v>659.18216337999991</v>
      </c>
      <c r="P317" s="15">
        <v>45754</v>
      </c>
      <c r="Q317" s="15">
        <v>45777</v>
      </c>
      <c r="R317" s="15">
        <v>45784</v>
      </c>
      <c r="S317" t="s">
        <v>21</v>
      </c>
      <c r="T317">
        <v>7</v>
      </c>
      <c r="U317" s="2">
        <v>471.78924067999998</v>
      </c>
      <c r="V317" s="2">
        <v>6613.8678599999994</v>
      </c>
      <c r="W317" s="2">
        <v>9.0551183999999996</v>
      </c>
      <c r="X317" s="2">
        <v>1.5091863999999999</v>
      </c>
      <c r="Y317" s="2">
        <v>7.7427824000000003</v>
      </c>
      <c r="Z317" s="6">
        <f>Crate_BOMs[[#This Row],[glass weight (lb)]]+Crate_BOMs[[#This Row],[Crate Weight (lb)]]/COUNTIF(Crate_BOMs[crate no.],Crate_BOMs[[#This Row],[crate no.]])</f>
        <v>726.58062633428563</v>
      </c>
      <c r="AA317" s="6" t="str">
        <f>IFERROR(MID(Crate_BOMs[[#This Row],[no]],FIND("ECN",Crate_BOMs[[#This Row],[no]]),200),MID(Crate_BOMs[[#This Row],[no]],39,200))</f>
        <v>2.02 GLZ02</v>
      </c>
      <c r="AB317" s="6" t="str">
        <f>SUBSTITUTE(IF(RIGHT(Crate_BOMs[[#This Row],[PO Sublot-GL]],6)="curved",RIGHT(Crate_BOMs[[#This Row],[PO Sublot-GL]],12),RIGHT(Crate_BOMs[[#This Row],[PO Sublot-GL]],5))," ","")</f>
        <v>GLZ02</v>
      </c>
      <c r="AC317" s="6" t="str">
        <f>SUBSTITUTE(LEFT(Crate_BOMs[[#This Row],[PO Sublot-GL]],LEN(Crate_BOMs[[#This Row],[PO Sublot-GL]])-LEN(Crate_BOMs[[#This Row],[Glass Type]]))," ","")</f>
        <v>2.02</v>
      </c>
      <c r="AD317" s="6" t="str">
        <f>LEFT(Crate_BOMs[[#This Row],[no]],FIND(" ",Crate_BOMs[[#This Row],[no]],5)-1)</f>
        <v>PO 40538</v>
      </c>
      <c r="AE317" s="6" cm="1">
        <f t="array" ref="AE317">COUNTA(_xlfn.UNIQUE(_xlfn._xlws.FILTER(Crate_BOMs[PO],Crate_BOMs[crate no.]=Crate_BOMs[[#This Row],[crate no.]])))</f>
        <v>1</v>
      </c>
      <c r="AF317" s="10" t="str">
        <f>IF(Crate_BOMs[[#This Row],['# POs in Crate]]=1,"",IF(VLOOKUP(Crate_BOMs[[#This Row],[crate no.]],Crates_[[crate no.]:[New Sublot]],3,FALSE)="","",VLOOKUP(Crate_BOMs[[#This Row],[crate no.]],Crates_[[crate no.]:[New Sublot]],3,FALSE)))</f>
        <v/>
      </c>
      <c r="AG317" s="6" t="str">
        <f>IF(Crate_BOMs[[#This Row],['# POs in Crate]]=1,Crate_BOMs[[#This Row],[PO Sublot]],IF(Crate_BOMs[[#This Row],[UPDATED Sublot]]="","",Crate_BOMs[[#This Row],[UPDATED Sublot]]))</f>
        <v>2.02</v>
      </c>
    </row>
    <row r="318" spans="1:33" x14ac:dyDescent="0.25">
      <c r="A318">
        <v>7</v>
      </c>
      <c r="B318">
        <v>300522174</v>
      </c>
      <c r="C318">
        <v>2394179</v>
      </c>
      <c r="D318">
        <v>1</v>
      </c>
      <c r="E318" t="s">
        <v>64</v>
      </c>
      <c r="F318" t="s">
        <v>72</v>
      </c>
      <c r="G318">
        <v>2181</v>
      </c>
      <c r="H318">
        <v>2496</v>
      </c>
      <c r="I318">
        <v>86</v>
      </c>
      <c r="J318">
        <v>98</v>
      </c>
      <c r="K318">
        <v>299</v>
      </c>
      <c r="L318">
        <v>1</v>
      </c>
      <c r="M318" t="s">
        <v>51</v>
      </c>
      <c r="N318" t="s">
        <v>52</v>
      </c>
      <c r="O318" s="2">
        <v>659.18216337999991</v>
      </c>
      <c r="P318" s="15">
        <v>45754</v>
      </c>
      <c r="Q318" s="15">
        <v>45777</v>
      </c>
      <c r="R318" s="15">
        <v>45784</v>
      </c>
      <c r="S318" t="s">
        <v>21</v>
      </c>
      <c r="T318">
        <v>7</v>
      </c>
      <c r="U318" s="2">
        <v>471.78924067999998</v>
      </c>
      <c r="V318" s="2">
        <v>6613.8678599999994</v>
      </c>
      <c r="W318" s="2">
        <v>9.0551183999999996</v>
      </c>
      <c r="X318" s="2">
        <v>1.5091863999999999</v>
      </c>
      <c r="Y318" s="2">
        <v>7.7427824000000003</v>
      </c>
      <c r="Z318" s="6">
        <f>Crate_BOMs[[#This Row],[glass weight (lb)]]+Crate_BOMs[[#This Row],[Crate Weight (lb)]]/COUNTIF(Crate_BOMs[crate no.],Crate_BOMs[[#This Row],[crate no.]])</f>
        <v>726.58062633428563</v>
      </c>
      <c r="AA318" s="6" t="str">
        <f>IFERROR(MID(Crate_BOMs[[#This Row],[no]],FIND("ECN",Crate_BOMs[[#This Row],[no]]),200),MID(Crate_BOMs[[#This Row],[no]],39,200))</f>
        <v>2.02 GLZ02</v>
      </c>
      <c r="AB318" s="6" t="str">
        <f>SUBSTITUTE(IF(RIGHT(Crate_BOMs[[#This Row],[PO Sublot-GL]],6)="curved",RIGHT(Crate_BOMs[[#This Row],[PO Sublot-GL]],12),RIGHT(Crate_BOMs[[#This Row],[PO Sublot-GL]],5))," ","")</f>
        <v>GLZ02</v>
      </c>
      <c r="AC318" s="6" t="str">
        <f>SUBSTITUTE(LEFT(Crate_BOMs[[#This Row],[PO Sublot-GL]],LEN(Crate_BOMs[[#This Row],[PO Sublot-GL]])-LEN(Crate_BOMs[[#This Row],[Glass Type]]))," ","")</f>
        <v>2.02</v>
      </c>
      <c r="AD318" s="6" t="str">
        <f>LEFT(Crate_BOMs[[#This Row],[no]],FIND(" ",Crate_BOMs[[#This Row],[no]],5)-1)</f>
        <v>PO 40538</v>
      </c>
      <c r="AE318" s="6" cm="1">
        <f t="array" ref="AE318">COUNTA(_xlfn.UNIQUE(_xlfn._xlws.FILTER(Crate_BOMs[PO],Crate_BOMs[crate no.]=Crate_BOMs[[#This Row],[crate no.]])))</f>
        <v>1</v>
      </c>
      <c r="AF318" s="10" t="str">
        <f>IF(Crate_BOMs[[#This Row],['# POs in Crate]]=1,"",IF(VLOOKUP(Crate_BOMs[[#This Row],[crate no.]],Crates_[[crate no.]:[New Sublot]],3,FALSE)="","",VLOOKUP(Crate_BOMs[[#This Row],[crate no.]],Crates_[[crate no.]:[New Sublot]],3,FALSE)))</f>
        <v/>
      </c>
      <c r="AG318" s="6" t="str">
        <f>IF(Crate_BOMs[[#This Row],['# POs in Crate]]=1,Crate_BOMs[[#This Row],[PO Sublot]],IF(Crate_BOMs[[#This Row],[UPDATED Sublot]]="","",Crate_BOMs[[#This Row],[UPDATED Sublot]]))</f>
        <v>2.02</v>
      </c>
    </row>
    <row r="319" spans="1:33" x14ac:dyDescent="0.25">
      <c r="A319">
        <v>7</v>
      </c>
      <c r="B319">
        <v>300522174</v>
      </c>
      <c r="C319">
        <v>2394179</v>
      </c>
      <c r="D319">
        <v>1</v>
      </c>
      <c r="E319" t="s">
        <v>64</v>
      </c>
      <c r="F319" t="s">
        <v>72</v>
      </c>
      <c r="G319">
        <v>2181</v>
      </c>
      <c r="H319">
        <v>2496</v>
      </c>
      <c r="I319">
        <v>86</v>
      </c>
      <c r="J319">
        <v>98</v>
      </c>
      <c r="K319">
        <v>299</v>
      </c>
      <c r="L319">
        <v>1</v>
      </c>
      <c r="M319" t="s">
        <v>51</v>
      </c>
      <c r="N319" t="s">
        <v>52</v>
      </c>
      <c r="O319" s="2">
        <v>659.18216337999991</v>
      </c>
      <c r="P319" s="15">
        <v>45754</v>
      </c>
      <c r="Q319" s="15">
        <v>45777</v>
      </c>
      <c r="R319" s="15">
        <v>45784</v>
      </c>
      <c r="S319" t="s">
        <v>21</v>
      </c>
      <c r="T319">
        <v>7</v>
      </c>
      <c r="U319" s="2">
        <v>471.78924067999998</v>
      </c>
      <c r="V319" s="2">
        <v>6613.8678599999994</v>
      </c>
      <c r="W319" s="2">
        <v>9.0551183999999996</v>
      </c>
      <c r="X319" s="2">
        <v>1.5091863999999999</v>
      </c>
      <c r="Y319" s="2">
        <v>7.7427824000000003</v>
      </c>
      <c r="Z319" s="6">
        <f>Crate_BOMs[[#This Row],[glass weight (lb)]]+Crate_BOMs[[#This Row],[Crate Weight (lb)]]/COUNTIF(Crate_BOMs[crate no.],Crate_BOMs[[#This Row],[crate no.]])</f>
        <v>726.58062633428563</v>
      </c>
      <c r="AA319" s="6" t="str">
        <f>IFERROR(MID(Crate_BOMs[[#This Row],[no]],FIND("ECN",Crate_BOMs[[#This Row],[no]]),200),MID(Crate_BOMs[[#This Row],[no]],39,200))</f>
        <v>2.02 GLZ02</v>
      </c>
      <c r="AB319" s="6" t="str">
        <f>SUBSTITUTE(IF(RIGHT(Crate_BOMs[[#This Row],[PO Sublot-GL]],6)="curved",RIGHT(Crate_BOMs[[#This Row],[PO Sublot-GL]],12),RIGHT(Crate_BOMs[[#This Row],[PO Sublot-GL]],5))," ","")</f>
        <v>GLZ02</v>
      </c>
      <c r="AC319" s="6" t="str">
        <f>SUBSTITUTE(LEFT(Crate_BOMs[[#This Row],[PO Sublot-GL]],LEN(Crate_BOMs[[#This Row],[PO Sublot-GL]])-LEN(Crate_BOMs[[#This Row],[Glass Type]]))," ","")</f>
        <v>2.02</v>
      </c>
      <c r="AD319" s="6" t="str">
        <f>LEFT(Crate_BOMs[[#This Row],[no]],FIND(" ",Crate_BOMs[[#This Row],[no]],5)-1)</f>
        <v>PO 40538</v>
      </c>
      <c r="AE319" s="6" cm="1">
        <f t="array" ref="AE319">COUNTA(_xlfn.UNIQUE(_xlfn._xlws.FILTER(Crate_BOMs[PO],Crate_BOMs[crate no.]=Crate_BOMs[[#This Row],[crate no.]])))</f>
        <v>1</v>
      </c>
      <c r="AF319" s="10" t="str">
        <f>IF(Crate_BOMs[[#This Row],['# POs in Crate]]=1,"",IF(VLOOKUP(Crate_BOMs[[#This Row],[crate no.]],Crates_[[crate no.]:[New Sublot]],3,FALSE)="","",VLOOKUP(Crate_BOMs[[#This Row],[crate no.]],Crates_[[crate no.]:[New Sublot]],3,FALSE)))</f>
        <v/>
      </c>
      <c r="AG319" s="6" t="str">
        <f>IF(Crate_BOMs[[#This Row],['# POs in Crate]]=1,Crate_BOMs[[#This Row],[PO Sublot]],IF(Crate_BOMs[[#This Row],[UPDATED Sublot]]="","",Crate_BOMs[[#This Row],[UPDATED Sublot]]))</f>
        <v>2.02</v>
      </c>
    </row>
    <row r="320" spans="1:33" x14ac:dyDescent="0.25">
      <c r="A320">
        <v>7</v>
      </c>
      <c r="B320">
        <v>300522174</v>
      </c>
      <c r="C320">
        <v>2394179</v>
      </c>
      <c r="D320">
        <v>1</v>
      </c>
      <c r="E320" t="s">
        <v>64</v>
      </c>
      <c r="F320" t="s">
        <v>72</v>
      </c>
      <c r="G320">
        <v>2181</v>
      </c>
      <c r="H320">
        <v>2496</v>
      </c>
      <c r="I320">
        <v>86</v>
      </c>
      <c r="J320">
        <v>98</v>
      </c>
      <c r="K320">
        <v>299</v>
      </c>
      <c r="L320">
        <v>1</v>
      </c>
      <c r="M320" t="s">
        <v>51</v>
      </c>
      <c r="N320" t="s">
        <v>52</v>
      </c>
      <c r="O320" s="2">
        <v>659.18216337999991</v>
      </c>
      <c r="P320" s="15">
        <v>45754</v>
      </c>
      <c r="Q320" s="15">
        <v>45777</v>
      </c>
      <c r="R320" s="15">
        <v>45784</v>
      </c>
      <c r="S320" t="s">
        <v>21</v>
      </c>
      <c r="T320">
        <v>7</v>
      </c>
      <c r="U320" s="2">
        <v>471.78924067999998</v>
      </c>
      <c r="V320" s="2">
        <v>6613.8678599999994</v>
      </c>
      <c r="W320" s="2">
        <v>9.0551183999999996</v>
      </c>
      <c r="X320" s="2">
        <v>1.5091863999999999</v>
      </c>
      <c r="Y320" s="2">
        <v>7.7427824000000003</v>
      </c>
      <c r="Z320" s="6">
        <f>Crate_BOMs[[#This Row],[glass weight (lb)]]+Crate_BOMs[[#This Row],[Crate Weight (lb)]]/COUNTIF(Crate_BOMs[crate no.],Crate_BOMs[[#This Row],[crate no.]])</f>
        <v>726.58062633428563</v>
      </c>
      <c r="AA320" s="6" t="str">
        <f>IFERROR(MID(Crate_BOMs[[#This Row],[no]],FIND("ECN",Crate_BOMs[[#This Row],[no]]),200),MID(Crate_BOMs[[#This Row],[no]],39,200))</f>
        <v>2.02 GLZ02</v>
      </c>
      <c r="AB320" s="6" t="str">
        <f>SUBSTITUTE(IF(RIGHT(Crate_BOMs[[#This Row],[PO Sublot-GL]],6)="curved",RIGHT(Crate_BOMs[[#This Row],[PO Sublot-GL]],12),RIGHT(Crate_BOMs[[#This Row],[PO Sublot-GL]],5))," ","")</f>
        <v>GLZ02</v>
      </c>
      <c r="AC320" s="6" t="str">
        <f>SUBSTITUTE(LEFT(Crate_BOMs[[#This Row],[PO Sublot-GL]],LEN(Crate_BOMs[[#This Row],[PO Sublot-GL]])-LEN(Crate_BOMs[[#This Row],[Glass Type]]))," ","")</f>
        <v>2.02</v>
      </c>
      <c r="AD320" s="6" t="str">
        <f>LEFT(Crate_BOMs[[#This Row],[no]],FIND(" ",Crate_BOMs[[#This Row],[no]],5)-1)</f>
        <v>PO 40538</v>
      </c>
      <c r="AE320" s="6" cm="1">
        <f t="array" ref="AE320">COUNTA(_xlfn.UNIQUE(_xlfn._xlws.FILTER(Crate_BOMs[PO],Crate_BOMs[crate no.]=Crate_BOMs[[#This Row],[crate no.]])))</f>
        <v>1</v>
      </c>
      <c r="AF320" s="10" t="str">
        <f>IF(Crate_BOMs[[#This Row],['# POs in Crate]]=1,"",IF(VLOOKUP(Crate_BOMs[[#This Row],[crate no.]],Crates_[[crate no.]:[New Sublot]],3,FALSE)="","",VLOOKUP(Crate_BOMs[[#This Row],[crate no.]],Crates_[[crate no.]:[New Sublot]],3,FALSE)))</f>
        <v/>
      </c>
      <c r="AG320" s="6" t="str">
        <f>IF(Crate_BOMs[[#This Row],['# POs in Crate]]=1,Crate_BOMs[[#This Row],[PO Sublot]],IF(Crate_BOMs[[#This Row],[UPDATED Sublot]]="","",Crate_BOMs[[#This Row],[UPDATED Sublot]]))</f>
        <v>2.02</v>
      </c>
    </row>
    <row r="321" spans="1:33" x14ac:dyDescent="0.25">
      <c r="A321">
        <v>7</v>
      </c>
      <c r="B321">
        <v>300522174</v>
      </c>
      <c r="C321">
        <v>2394179</v>
      </c>
      <c r="D321">
        <v>1</v>
      </c>
      <c r="E321" t="s">
        <v>64</v>
      </c>
      <c r="F321" t="s">
        <v>72</v>
      </c>
      <c r="G321">
        <v>2181</v>
      </c>
      <c r="H321">
        <v>2496</v>
      </c>
      <c r="I321">
        <v>86</v>
      </c>
      <c r="J321">
        <v>98</v>
      </c>
      <c r="K321">
        <v>299</v>
      </c>
      <c r="L321">
        <v>1</v>
      </c>
      <c r="M321" t="s">
        <v>51</v>
      </c>
      <c r="N321" t="s">
        <v>52</v>
      </c>
      <c r="O321" s="2">
        <v>659.18216337999991</v>
      </c>
      <c r="P321" s="15">
        <v>45754</v>
      </c>
      <c r="Q321" s="15">
        <v>45777</v>
      </c>
      <c r="R321" s="15">
        <v>45784</v>
      </c>
      <c r="S321" t="s">
        <v>21</v>
      </c>
      <c r="T321">
        <v>7</v>
      </c>
      <c r="U321" s="2">
        <v>471.78924067999998</v>
      </c>
      <c r="V321" s="2">
        <v>6613.8678599999994</v>
      </c>
      <c r="W321" s="2">
        <v>9.0551183999999996</v>
      </c>
      <c r="X321" s="2">
        <v>1.5091863999999999</v>
      </c>
      <c r="Y321" s="2">
        <v>7.7427824000000003</v>
      </c>
      <c r="Z321" s="6">
        <f>Crate_BOMs[[#This Row],[glass weight (lb)]]+Crate_BOMs[[#This Row],[Crate Weight (lb)]]/COUNTIF(Crate_BOMs[crate no.],Crate_BOMs[[#This Row],[crate no.]])</f>
        <v>726.58062633428563</v>
      </c>
      <c r="AA321" s="6" t="str">
        <f>IFERROR(MID(Crate_BOMs[[#This Row],[no]],FIND("ECN",Crate_BOMs[[#This Row],[no]]),200),MID(Crate_BOMs[[#This Row],[no]],39,200))</f>
        <v>2.02 GLZ02</v>
      </c>
      <c r="AB321" s="6" t="str">
        <f>SUBSTITUTE(IF(RIGHT(Crate_BOMs[[#This Row],[PO Sublot-GL]],6)="curved",RIGHT(Crate_BOMs[[#This Row],[PO Sublot-GL]],12),RIGHT(Crate_BOMs[[#This Row],[PO Sublot-GL]],5))," ","")</f>
        <v>GLZ02</v>
      </c>
      <c r="AC321" s="6" t="str">
        <f>SUBSTITUTE(LEFT(Crate_BOMs[[#This Row],[PO Sublot-GL]],LEN(Crate_BOMs[[#This Row],[PO Sublot-GL]])-LEN(Crate_BOMs[[#This Row],[Glass Type]]))," ","")</f>
        <v>2.02</v>
      </c>
      <c r="AD321" s="6" t="str">
        <f>LEFT(Crate_BOMs[[#This Row],[no]],FIND(" ",Crate_BOMs[[#This Row],[no]],5)-1)</f>
        <v>PO 40538</v>
      </c>
      <c r="AE321" s="6" cm="1">
        <f t="array" ref="AE321">COUNTA(_xlfn.UNIQUE(_xlfn._xlws.FILTER(Crate_BOMs[PO],Crate_BOMs[crate no.]=Crate_BOMs[[#This Row],[crate no.]])))</f>
        <v>1</v>
      </c>
      <c r="AF321" s="10" t="str">
        <f>IF(Crate_BOMs[[#This Row],['# POs in Crate]]=1,"",IF(VLOOKUP(Crate_BOMs[[#This Row],[crate no.]],Crates_[[crate no.]:[New Sublot]],3,FALSE)="","",VLOOKUP(Crate_BOMs[[#This Row],[crate no.]],Crates_[[crate no.]:[New Sublot]],3,FALSE)))</f>
        <v/>
      </c>
      <c r="AG321" s="6" t="str">
        <f>IF(Crate_BOMs[[#This Row],['# POs in Crate]]=1,Crate_BOMs[[#This Row],[PO Sublot]],IF(Crate_BOMs[[#This Row],[UPDATED Sublot]]="","",Crate_BOMs[[#This Row],[UPDATED Sublot]]))</f>
        <v>2.02</v>
      </c>
    </row>
    <row r="322" spans="1:33" x14ac:dyDescent="0.25">
      <c r="A322">
        <v>7</v>
      </c>
      <c r="B322">
        <v>300522174</v>
      </c>
      <c r="C322">
        <v>2394179</v>
      </c>
      <c r="D322">
        <v>1</v>
      </c>
      <c r="E322" t="s">
        <v>64</v>
      </c>
      <c r="F322" t="s">
        <v>72</v>
      </c>
      <c r="G322">
        <v>2181</v>
      </c>
      <c r="H322">
        <v>2496</v>
      </c>
      <c r="I322">
        <v>86</v>
      </c>
      <c r="J322">
        <v>98</v>
      </c>
      <c r="K322">
        <v>299</v>
      </c>
      <c r="L322">
        <v>1</v>
      </c>
      <c r="M322" t="s">
        <v>51</v>
      </c>
      <c r="N322" t="s">
        <v>52</v>
      </c>
      <c r="O322" s="2">
        <v>659.18216337999991</v>
      </c>
      <c r="P322" s="15">
        <v>45754</v>
      </c>
      <c r="Q322" s="15">
        <v>45777</v>
      </c>
      <c r="R322" s="15">
        <v>45784</v>
      </c>
      <c r="S322" t="s">
        <v>21</v>
      </c>
      <c r="T322">
        <v>7</v>
      </c>
      <c r="U322" s="2">
        <v>471.78924067999998</v>
      </c>
      <c r="V322" s="2">
        <v>6613.8678599999994</v>
      </c>
      <c r="W322" s="2">
        <v>9.0551183999999996</v>
      </c>
      <c r="X322" s="2">
        <v>1.5091863999999999</v>
      </c>
      <c r="Y322" s="2">
        <v>7.7427824000000003</v>
      </c>
      <c r="Z322" s="6">
        <f>Crate_BOMs[[#This Row],[glass weight (lb)]]+Crate_BOMs[[#This Row],[Crate Weight (lb)]]/COUNTIF(Crate_BOMs[crate no.],Crate_BOMs[[#This Row],[crate no.]])</f>
        <v>726.58062633428563</v>
      </c>
      <c r="AA322" s="6" t="str">
        <f>IFERROR(MID(Crate_BOMs[[#This Row],[no]],FIND("ECN",Crate_BOMs[[#This Row],[no]]),200),MID(Crate_BOMs[[#This Row],[no]],39,200))</f>
        <v>2.02 GLZ02</v>
      </c>
      <c r="AB322" s="6" t="str">
        <f>SUBSTITUTE(IF(RIGHT(Crate_BOMs[[#This Row],[PO Sublot-GL]],6)="curved",RIGHT(Crate_BOMs[[#This Row],[PO Sublot-GL]],12),RIGHT(Crate_BOMs[[#This Row],[PO Sublot-GL]],5))," ","")</f>
        <v>GLZ02</v>
      </c>
      <c r="AC322" s="6" t="str">
        <f>SUBSTITUTE(LEFT(Crate_BOMs[[#This Row],[PO Sublot-GL]],LEN(Crate_BOMs[[#This Row],[PO Sublot-GL]])-LEN(Crate_BOMs[[#This Row],[Glass Type]]))," ","")</f>
        <v>2.02</v>
      </c>
      <c r="AD322" s="6" t="str">
        <f>LEFT(Crate_BOMs[[#This Row],[no]],FIND(" ",Crate_BOMs[[#This Row],[no]],5)-1)</f>
        <v>PO 40538</v>
      </c>
      <c r="AE322" s="6" cm="1">
        <f t="array" ref="AE322">COUNTA(_xlfn.UNIQUE(_xlfn._xlws.FILTER(Crate_BOMs[PO],Crate_BOMs[crate no.]=Crate_BOMs[[#This Row],[crate no.]])))</f>
        <v>1</v>
      </c>
      <c r="AF322" s="10" t="str">
        <f>IF(Crate_BOMs[[#This Row],['# POs in Crate]]=1,"",IF(VLOOKUP(Crate_BOMs[[#This Row],[crate no.]],Crates_[[crate no.]:[New Sublot]],3,FALSE)="","",VLOOKUP(Crate_BOMs[[#This Row],[crate no.]],Crates_[[crate no.]:[New Sublot]],3,FALSE)))</f>
        <v/>
      </c>
      <c r="AG322" s="6" t="str">
        <f>IF(Crate_BOMs[[#This Row],['# POs in Crate]]=1,Crate_BOMs[[#This Row],[PO Sublot]],IF(Crate_BOMs[[#This Row],[UPDATED Sublot]]="","",Crate_BOMs[[#This Row],[UPDATED Sublot]]))</f>
        <v>2.02</v>
      </c>
    </row>
    <row r="323" spans="1:33" x14ac:dyDescent="0.25">
      <c r="A323">
        <v>7</v>
      </c>
      <c r="B323">
        <v>300522174</v>
      </c>
      <c r="C323">
        <v>2394179</v>
      </c>
      <c r="D323">
        <v>1</v>
      </c>
      <c r="E323" t="s">
        <v>64</v>
      </c>
      <c r="F323" t="s">
        <v>72</v>
      </c>
      <c r="G323">
        <v>2181</v>
      </c>
      <c r="H323">
        <v>2496</v>
      </c>
      <c r="I323">
        <v>86</v>
      </c>
      <c r="J323">
        <v>98</v>
      </c>
      <c r="K323">
        <v>299</v>
      </c>
      <c r="L323">
        <v>1</v>
      </c>
      <c r="M323" t="s">
        <v>51</v>
      </c>
      <c r="N323" t="s">
        <v>52</v>
      </c>
      <c r="O323" s="2">
        <v>659.18216337999991</v>
      </c>
      <c r="P323" s="15">
        <v>45754</v>
      </c>
      <c r="Q323" s="15">
        <v>45777</v>
      </c>
      <c r="R323" s="15">
        <v>45784</v>
      </c>
      <c r="S323" t="s">
        <v>21</v>
      </c>
      <c r="T323">
        <v>7</v>
      </c>
      <c r="U323" s="2">
        <v>471.78924067999998</v>
      </c>
      <c r="V323" s="2">
        <v>6613.8678599999994</v>
      </c>
      <c r="W323" s="2">
        <v>9.0551183999999996</v>
      </c>
      <c r="X323" s="2">
        <v>1.5091863999999999</v>
      </c>
      <c r="Y323" s="2">
        <v>7.7427824000000003</v>
      </c>
      <c r="Z323" s="6">
        <f>Crate_BOMs[[#This Row],[glass weight (lb)]]+Crate_BOMs[[#This Row],[Crate Weight (lb)]]/COUNTIF(Crate_BOMs[crate no.],Crate_BOMs[[#This Row],[crate no.]])</f>
        <v>726.58062633428563</v>
      </c>
      <c r="AA323" s="6" t="str">
        <f>IFERROR(MID(Crate_BOMs[[#This Row],[no]],FIND("ECN",Crate_BOMs[[#This Row],[no]]),200),MID(Crate_BOMs[[#This Row],[no]],39,200))</f>
        <v>2.02 GLZ02</v>
      </c>
      <c r="AB323" s="6" t="str">
        <f>SUBSTITUTE(IF(RIGHT(Crate_BOMs[[#This Row],[PO Sublot-GL]],6)="curved",RIGHT(Crate_BOMs[[#This Row],[PO Sublot-GL]],12),RIGHT(Crate_BOMs[[#This Row],[PO Sublot-GL]],5))," ","")</f>
        <v>GLZ02</v>
      </c>
      <c r="AC323" s="6" t="str">
        <f>SUBSTITUTE(LEFT(Crate_BOMs[[#This Row],[PO Sublot-GL]],LEN(Crate_BOMs[[#This Row],[PO Sublot-GL]])-LEN(Crate_BOMs[[#This Row],[Glass Type]]))," ","")</f>
        <v>2.02</v>
      </c>
      <c r="AD323" s="6" t="str">
        <f>LEFT(Crate_BOMs[[#This Row],[no]],FIND(" ",Crate_BOMs[[#This Row],[no]],5)-1)</f>
        <v>PO 40538</v>
      </c>
      <c r="AE323" s="6" cm="1">
        <f t="array" ref="AE323">COUNTA(_xlfn.UNIQUE(_xlfn._xlws.FILTER(Crate_BOMs[PO],Crate_BOMs[crate no.]=Crate_BOMs[[#This Row],[crate no.]])))</f>
        <v>1</v>
      </c>
      <c r="AF323" s="10" t="str">
        <f>IF(Crate_BOMs[[#This Row],['# POs in Crate]]=1,"",IF(VLOOKUP(Crate_BOMs[[#This Row],[crate no.]],Crates_[[crate no.]:[New Sublot]],3,FALSE)="","",VLOOKUP(Crate_BOMs[[#This Row],[crate no.]],Crates_[[crate no.]:[New Sublot]],3,FALSE)))</f>
        <v/>
      </c>
      <c r="AG323" s="6" t="str">
        <f>IF(Crate_BOMs[[#This Row],['# POs in Crate]]=1,Crate_BOMs[[#This Row],[PO Sublot]],IF(Crate_BOMs[[#This Row],[UPDATED Sublot]]="","",Crate_BOMs[[#This Row],[UPDATED Sublot]]))</f>
        <v>2.02</v>
      </c>
    </row>
    <row r="324" spans="1:33" x14ac:dyDescent="0.25">
      <c r="A324">
        <v>7</v>
      </c>
      <c r="B324">
        <v>300522203</v>
      </c>
      <c r="C324">
        <v>2394179</v>
      </c>
      <c r="D324">
        <v>1</v>
      </c>
      <c r="E324" t="s">
        <v>64</v>
      </c>
      <c r="F324" t="s">
        <v>72</v>
      </c>
      <c r="G324">
        <v>2181</v>
      </c>
      <c r="H324">
        <v>2496</v>
      </c>
      <c r="I324">
        <v>86</v>
      </c>
      <c r="J324">
        <v>98</v>
      </c>
      <c r="K324">
        <v>299</v>
      </c>
      <c r="L324">
        <v>1</v>
      </c>
      <c r="M324" t="s">
        <v>51</v>
      </c>
      <c r="N324" t="s">
        <v>52</v>
      </c>
      <c r="O324" s="2">
        <v>659.18216337999991</v>
      </c>
      <c r="P324" s="15">
        <v>45754</v>
      </c>
      <c r="Q324" s="15">
        <v>45777</v>
      </c>
      <c r="R324" s="15">
        <v>45784</v>
      </c>
      <c r="S324" t="s">
        <v>21</v>
      </c>
      <c r="T324">
        <v>7</v>
      </c>
      <c r="U324" s="2">
        <v>471.78924067999998</v>
      </c>
      <c r="V324" s="2">
        <v>6613.8678599999994</v>
      </c>
      <c r="W324" s="2">
        <v>9.0551183999999996</v>
      </c>
      <c r="X324" s="2">
        <v>1.5091863999999999</v>
      </c>
      <c r="Y324" s="2">
        <v>7.7427824000000003</v>
      </c>
      <c r="Z324" s="6">
        <f>Crate_BOMs[[#This Row],[glass weight (lb)]]+Crate_BOMs[[#This Row],[Crate Weight (lb)]]/COUNTIF(Crate_BOMs[crate no.],Crate_BOMs[[#This Row],[crate no.]])</f>
        <v>726.58062633428563</v>
      </c>
      <c r="AA324" s="6" t="str">
        <f>IFERROR(MID(Crate_BOMs[[#This Row],[no]],FIND("ECN",Crate_BOMs[[#This Row],[no]]),200),MID(Crate_BOMs[[#This Row],[no]],39,200))</f>
        <v>2.02 GLZ02</v>
      </c>
      <c r="AB324" s="6" t="str">
        <f>SUBSTITUTE(IF(RIGHT(Crate_BOMs[[#This Row],[PO Sublot-GL]],6)="curved",RIGHT(Crate_BOMs[[#This Row],[PO Sublot-GL]],12),RIGHT(Crate_BOMs[[#This Row],[PO Sublot-GL]],5))," ","")</f>
        <v>GLZ02</v>
      </c>
      <c r="AC324" s="6" t="str">
        <f>SUBSTITUTE(LEFT(Crate_BOMs[[#This Row],[PO Sublot-GL]],LEN(Crate_BOMs[[#This Row],[PO Sublot-GL]])-LEN(Crate_BOMs[[#This Row],[Glass Type]]))," ","")</f>
        <v>2.02</v>
      </c>
      <c r="AD324" s="6" t="str">
        <f>LEFT(Crate_BOMs[[#This Row],[no]],FIND(" ",Crate_BOMs[[#This Row],[no]],5)-1)</f>
        <v>PO 40538</v>
      </c>
      <c r="AE324" s="6" cm="1">
        <f t="array" ref="AE324">COUNTA(_xlfn.UNIQUE(_xlfn._xlws.FILTER(Crate_BOMs[PO],Crate_BOMs[crate no.]=Crate_BOMs[[#This Row],[crate no.]])))</f>
        <v>1</v>
      </c>
      <c r="AF324" s="10" t="str">
        <f>IF(Crate_BOMs[[#This Row],['# POs in Crate]]=1,"",IF(VLOOKUP(Crate_BOMs[[#This Row],[crate no.]],Crates_[[crate no.]:[New Sublot]],3,FALSE)="","",VLOOKUP(Crate_BOMs[[#This Row],[crate no.]],Crates_[[crate no.]:[New Sublot]],3,FALSE)))</f>
        <v/>
      </c>
      <c r="AG324" s="6" t="str">
        <f>IF(Crate_BOMs[[#This Row],['# POs in Crate]]=1,Crate_BOMs[[#This Row],[PO Sublot]],IF(Crate_BOMs[[#This Row],[UPDATED Sublot]]="","",Crate_BOMs[[#This Row],[UPDATED Sublot]]))</f>
        <v>2.02</v>
      </c>
    </row>
    <row r="325" spans="1:33" x14ac:dyDescent="0.25">
      <c r="A325">
        <v>7</v>
      </c>
      <c r="B325">
        <v>300522203</v>
      </c>
      <c r="C325">
        <v>2394179</v>
      </c>
      <c r="D325">
        <v>1</v>
      </c>
      <c r="E325" t="s">
        <v>64</v>
      </c>
      <c r="F325" t="s">
        <v>72</v>
      </c>
      <c r="G325">
        <v>2181</v>
      </c>
      <c r="H325">
        <v>2496</v>
      </c>
      <c r="I325">
        <v>86</v>
      </c>
      <c r="J325">
        <v>98</v>
      </c>
      <c r="K325">
        <v>299</v>
      </c>
      <c r="L325">
        <v>1</v>
      </c>
      <c r="M325" t="s">
        <v>51</v>
      </c>
      <c r="N325" t="s">
        <v>52</v>
      </c>
      <c r="O325" s="2">
        <v>659.18216337999991</v>
      </c>
      <c r="P325" s="15">
        <v>45754</v>
      </c>
      <c r="Q325" s="15">
        <v>45777</v>
      </c>
      <c r="R325" s="15">
        <v>45784</v>
      </c>
      <c r="S325" t="s">
        <v>21</v>
      </c>
      <c r="T325">
        <v>7</v>
      </c>
      <c r="U325" s="2">
        <v>471.78924067999998</v>
      </c>
      <c r="V325" s="2">
        <v>6613.8678599999994</v>
      </c>
      <c r="W325" s="2">
        <v>9.0551183999999996</v>
      </c>
      <c r="X325" s="2">
        <v>1.5091863999999999</v>
      </c>
      <c r="Y325" s="2">
        <v>7.7427824000000003</v>
      </c>
      <c r="Z325" s="6">
        <f>Crate_BOMs[[#This Row],[glass weight (lb)]]+Crate_BOMs[[#This Row],[Crate Weight (lb)]]/COUNTIF(Crate_BOMs[crate no.],Crate_BOMs[[#This Row],[crate no.]])</f>
        <v>726.58062633428563</v>
      </c>
      <c r="AA325" s="6" t="str">
        <f>IFERROR(MID(Crate_BOMs[[#This Row],[no]],FIND("ECN",Crate_BOMs[[#This Row],[no]]),200),MID(Crate_BOMs[[#This Row],[no]],39,200))</f>
        <v>2.02 GLZ02</v>
      </c>
      <c r="AB325" s="6" t="str">
        <f>SUBSTITUTE(IF(RIGHT(Crate_BOMs[[#This Row],[PO Sublot-GL]],6)="curved",RIGHT(Crate_BOMs[[#This Row],[PO Sublot-GL]],12),RIGHT(Crate_BOMs[[#This Row],[PO Sublot-GL]],5))," ","")</f>
        <v>GLZ02</v>
      </c>
      <c r="AC325" s="6" t="str">
        <f>SUBSTITUTE(LEFT(Crate_BOMs[[#This Row],[PO Sublot-GL]],LEN(Crate_BOMs[[#This Row],[PO Sublot-GL]])-LEN(Crate_BOMs[[#This Row],[Glass Type]]))," ","")</f>
        <v>2.02</v>
      </c>
      <c r="AD325" s="6" t="str">
        <f>LEFT(Crate_BOMs[[#This Row],[no]],FIND(" ",Crate_BOMs[[#This Row],[no]],5)-1)</f>
        <v>PO 40538</v>
      </c>
      <c r="AE325" s="6" cm="1">
        <f t="array" ref="AE325">COUNTA(_xlfn.UNIQUE(_xlfn._xlws.FILTER(Crate_BOMs[PO],Crate_BOMs[crate no.]=Crate_BOMs[[#This Row],[crate no.]])))</f>
        <v>1</v>
      </c>
      <c r="AF325" s="10" t="str">
        <f>IF(Crate_BOMs[[#This Row],['# POs in Crate]]=1,"",IF(VLOOKUP(Crate_BOMs[[#This Row],[crate no.]],Crates_[[crate no.]:[New Sublot]],3,FALSE)="","",VLOOKUP(Crate_BOMs[[#This Row],[crate no.]],Crates_[[crate no.]:[New Sublot]],3,FALSE)))</f>
        <v/>
      </c>
      <c r="AG325" s="6" t="str">
        <f>IF(Crate_BOMs[[#This Row],['# POs in Crate]]=1,Crate_BOMs[[#This Row],[PO Sublot]],IF(Crate_BOMs[[#This Row],[UPDATED Sublot]]="","",Crate_BOMs[[#This Row],[UPDATED Sublot]]))</f>
        <v>2.02</v>
      </c>
    </row>
    <row r="326" spans="1:33" x14ac:dyDescent="0.25">
      <c r="A326">
        <v>7</v>
      </c>
      <c r="B326">
        <v>300522203</v>
      </c>
      <c r="C326">
        <v>2394179</v>
      </c>
      <c r="D326">
        <v>1</v>
      </c>
      <c r="E326" t="s">
        <v>64</v>
      </c>
      <c r="F326" t="s">
        <v>72</v>
      </c>
      <c r="G326">
        <v>2181</v>
      </c>
      <c r="H326">
        <v>2496</v>
      </c>
      <c r="I326">
        <v>86</v>
      </c>
      <c r="J326">
        <v>98</v>
      </c>
      <c r="K326">
        <v>299</v>
      </c>
      <c r="L326">
        <v>1</v>
      </c>
      <c r="M326" t="s">
        <v>51</v>
      </c>
      <c r="N326" t="s">
        <v>52</v>
      </c>
      <c r="O326" s="2">
        <v>659.18216337999991</v>
      </c>
      <c r="P326" s="15">
        <v>45754</v>
      </c>
      <c r="Q326" s="15">
        <v>45777</v>
      </c>
      <c r="R326" s="15">
        <v>45784</v>
      </c>
      <c r="S326" t="s">
        <v>21</v>
      </c>
      <c r="T326">
        <v>7</v>
      </c>
      <c r="U326" s="2">
        <v>471.78924067999998</v>
      </c>
      <c r="V326" s="2">
        <v>6613.8678599999994</v>
      </c>
      <c r="W326" s="2">
        <v>9.0551183999999996</v>
      </c>
      <c r="X326" s="2">
        <v>1.5091863999999999</v>
      </c>
      <c r="Y326" s="2">
        <v>7.7427824000000003</v>
      </c>
      <c r="Z326" s="6">
        <f>Crate_BOMs[[#This Row],[glass weight (lb)]]+Crate_BOMs[[#This Row],[Crate Weight (lb)]]/COUNTIF(Crate_BOMs[crate no.],Crate_BOMs[[#This Row],[crate no.]])</f>
        <v>726.58062633428563</v>
      </c>
      <c r="AA326" s="6" t="str">
        <f>IFERROR(MID(Crate_BOMs[[#This Row],[no]],FIND("ECN",Crate_BOMs[[#This Row],[no]]),200),MID(Crate_BOMs[[#This Row],[no]],39,200))</f>
        <v>2.02 GLZ02</v>
      </c>
      <c r="AB326" s="6" t="str">
        <f>SUBSTITUTE(IF(RIGHT(Crate_BOMs[[#This Row],[PO Sublot-GL]],6)="curved",RIGHT(Crate_BOMs[[#This Row],[PO Sublot-GL]],12),RIGHT(Crate_BOMs[[#This Row],[PO Sublot-GL]],5))," ","")</f>
        <v>GLZ02</v>
      </c>
      <c r="AC326" s="6" t="str">
        <f>SUBSTITUTE(LEFT(Crate_BOMs[[#This Row],[PO Sublot-GL]],LEN(Crate_BOMs[[#This Row],[PO Sublot-GL]])-LEN(Crate_BOMs[[#This Row],[Glass Type]]))," ","")</f>
        <v>2.02</v>
      </c>
      <c r="AD326" s="6" t="str">
        <f>LEFT(Crate_BOMs[[#This Row],[no]],FIND(" ",Crate_BOMs[[#This Row],[no]],5)-1)</f>
        <v>PO 40538</v>
      </c>
      <c r="AE326" s="6" cm="1">
        <f t="array" ref="AE326">COUNTA(_xlfn.UNIQUE(_xlfn._xlws.FILTER(Crate_BOMs[PO],Crate_BOMs[crate no.]=Crate_BOMs[[#This Row],[crate no.]])))</f>
        <v>1</v>
      </c>
      <c r="AF326" s="10" t="str">
        <f>IF(Crate_BOMs[[#This Row],['# POs in Crate]]=1,"",IF(VLOOKUP(Crate_BOMs[[#This Row],[crate no.]],Crates_[[crate no.]:[New Sublot]],3,FALSE)="","",VLOOKUP(Crate_BOMs[[#This Row],[crate no.]],Crates_[[crate no.]:[New Sublot]],3,FALSE)))</f>
        <v/>
      </c>
      <c r="AG326" s="6" t="str">
        <f>IF(Crate_BOMs[[#This Row],['# POs in Crate]]=1,Crate_BOMs[[#This Row],[PO Sublot]],IF(Crate_BOMs[[#This Row],[UPDATED Sublot]]="","",Crate_BOMs[[#This Row],[UPDATED Sublot]]))</f>
        <v>2.02</v>
      </c>
    </row>
    <row r="327" spans="1:33" x14ac:dyDescent="0.25">
      <c r="A327">
        <v>7</v>
      </c>
      <c r="B327">
        <v>300522203</v>
      </c>
      <c r="C327">
        <v>2394179</v>
      </c>
      <c r="D327">
        <v>1</v>
      </c>
      <c r="E327" t="s">
        <v>64</v>
      </c>
      <c r="F327" t="s">
        <v>72</v>
      </c>
      <c r="G327">
        <v>2181</v>
      </c>
      <c r="H327">
        <v>2496</v>
      </c>
      <c r="I327">
        <v>86</v>
      </c>
      <c r="J327">
        <v>98</v>
      </c>
      <c r="K327">
        <v>299</v>
      </c>
      <c r="L327">
        <v>1</v>
      </c>
      <c r="M327" t="s">
        <v>51</v>
      </c>
      <c r="N327" t="s">
        <v>52</v>
      </c>
      <c r="O327" s="2">
        <v>659.18216337999991</v>
      </c>
      <c r="P327" s="15">
        <v>45754</v>
      </c>
      <c r="Q327" s="15">
        <v>45777</v>
      </c>
      <c r="R327" s="15">
        <v>45784</v>
      </c>
      <c r="S327" t="s">
        <v>21</v>
      </c>
      <c r="T327">
        <v>7</v>
      </c>
      <c r="U327" s="2">
        <v>471.78924067999998</v>
      </c>
      <c r="V327" s="2">
        <v>6613.8678599999994</v>
      </c>
      <c r="W327" s="2">
        <v>9.0551183999999996</v>
      </c>
      <c r="X327" s="2">
        <v>1.5091863999999999</v>
      </c>
      <c r="Y327" s="2">
        <v>7.7427824000000003</v>
      </c>
      <c r="Z327" s="6">
        <f>Crate_BOMs[[#This Row],[glass weight (lb)]]+Crate_BOMs[[#This Row],[Crate Weight (lb)]]/COUNTIF(Crate_BOMs[crate no.],Crate_BOMs[[#This Row],[crate no.]])</f>
        <v>726.58062633428563</v>
      </c>
      <c r="AA327" s="6" t="str">
        <f>IFERROR(MID(Crate_BOMs[[#This Row],[no]],FIND("ECN",Crate_BOMs[[#This Row],[no]]),200),MID(Crate_BOMs[[#This Row],[no]],39,200))</f>
        <v>2.02 GLZ02</v>
      </c>
      <c r="AB327" s="6" t="str">
        <f>SUBSTITUTE(IF(RIGHT(Crate_BOMs[[#This Row],[PO Sublot-GL]],6)="curved",RIGHT(Crate_BOMs[[#This Row],[PO Sublot-GL]],12),RIGHT(Crate_BOMs[[#This Row],[PO Sublot-GL]],5))," ","")</f>
        <v>GLZ02</v>
      </c>
      <c r="AC327" s="6" t="str">
        <f>SUBSTITUTE(LEFT(Crate_BOMs[[#This Row],[PO Sublot-GL]],LEN(Crate_BOMs[[#This Row],[PO Sublot-GL]])-LEN(Crate_BOMs[[#This Row],[Glass Type]]))," ","")</f>
        <v>2.02</v>
      </c>
      <c r="AD327" s="6" t="str">
        <f>LEFT(Crate_BOMs[[#This Row],[no]],FIND(" ",Crate_BOMs[[#This Row],[no]],5)-1)</f>
        <v>PO 40538</v>
      </c>
      <c r="AE327" s="6" cm="1">
        <f t="array" ref="AE327">COUNTA(_xlfn.UNIQUE(_xlfn._xlws.FILTER(Crate_BOMs[PO],Crate_BOMs[crate no.]=Crate_BOMs[[#This Row],[crate no.]])))</f>
        <v>1</v>
      </c>
      <c r="AF327" s="10" t="str">
        <f>IF(Crate_BOMs[[#This Row],['# POs in Crate]]=1,"",IF(VLOOKUP(Crate_BOMs[[#This Row],[crate no.]],Crates_[[crate no.]:[New Sublot]],3,FALSE)="","",VLOOKUP(Crate_BOMs[[#This Row],[crate no.]],Crates_[[crate no.]:[New Sublot]],3,FALSE)))</f>
        <v/>
      </c>
      <c r="AG327" s="6" t="str">
        <f>IF(Crate_BOMs[[#This Row],['# POs in Crate]]=1,Crate_BOMs[[#This Row],[PO Sublot]],IF(Crate_BOMs[[#This Row],[UPDATED Sublot]]="","",Crate_BOMs[[#This Row],[UPDATED Sublot]]))</f>
        <v>2.02</v>
      </c>
    </row>
    <row r="328" spans="1:33" x14ac:dyDescent="0.25">
      <c r="A328">
        <v>7</v>
      </c>
      <c r="B328">
        <v>300522203</v>
      </c>
      <c r="C328">
        <v>2394179</v>
      </c>
      <c r="D328">
        <v>1</v>
      </c>
      <c r="E328" t="s">
        <v>64</v>
      </c>
      <c r="F328" t="s">
        <v>72</v>
      </c>
      <c r="G328">
        <v>2181</v>
      </c>
      <c r="H328">
        <v>2496</v>
      </c>
      <c r="I328">
        <v>86</v>
      </c>
      <c r="J328">
        <v>98</v>
      </c>
      <c r="K328">
        <v>299</v>
      </c>
      <c r="L328">
        <v>1</v>
      </c>
      <c r="M328" t="s">
        <v>51</v>
      </c>
      <c r="N328" t="s">
        <v>52</v>
      </c>
      <c r="O328" s="2">
        <v>659.18216337999991</v>
      </c>
      <c r="P328" s="15">
        <v>45754</v>
      </c>
      <c r="Q328" s="15">
        <v>45777</v>
      </c>
      <c r="R328" s="15">
        <v>45784</v>
      </c>
      <c r="S328" t="s">
        <v>21</v>
      </c>
      <c r="T328">
        <v>7</v>
      </c>
      <c r="U328" s="2">
        <v>471.78924067999998</v>
      </c>
      <c r="V328" s="2">
        <v>6613.8678599999994</v>
      </c>
      <c r="W328" s="2">
        <v>9.0551183999999996</v>
      </c>
      <c r="X328" s="2">
        <v>1.5091863999999999</v>
      </c>
      <c r="Y328" s="2">
        <v>7.7427824000000003</v>
      </c>
      <c r="Z328" s="6">
        <f>Crate_BOMs[[#This Row],[glass weight (lb)]]+Crate_BOMs[[#This Row],[Crate Weight (lb)]]/COUNTIF(Crate_BOMs[crate no.],Crate_BOMs[[#This Row],[crate no.]])</f>
        <v>726.58062633428563</v>
      </c>
      <c r="AA328" s="6" t="str">
        <f>IFERROR(MID(Crate_BOMs[[#This Row],[no]],FIND("ECN",Crate_BOMs[[#This Row],[no]]),200),MID(Crate_BOMs[[#This Row],[no]],39,200))</f>
        <v>2.02 GLZ02</v>
      </c>
      <c r="AB328" s="6" t="str">
        <f>SUBSTITUTE(IF(RIGHT(Crate_BOMs[[#This Row],[PO Sublot-GL]],6)="curved",RIGHT(Crate_BOMs[[#This Row],[PO Sublot-GL]],12),RIGHT(Crate_BOMs[[#This Row],[PO Sublot-GL]],5))," ","")</f>
        <v>GLZ02</v>
      </c>
      <c r="AC328" s="6" t="str">
        <f>SUBSTITUTE(LEFT(Crate_BOMs[[#This Row],[PO Sublot-GL]],LEN(Crate_BOMs[[#This Row],[PO Sublot-GL]])-LEN(Crate_BOMs[[#This Row],[Glass Type]]))," ","")</f>
        <v>2.02</v>
      </c>
      <c r="AD328" s="6" t="str">
        <f>LEFT(Crate_BOMs[[#This Row],[no]],FIND(" ",Crate_BOMs[[#This Row],[no]],5)-1)</f>
        <v>PO 40538</v>
      </c>
      <c r="AE328" s="6" cm="1">
        <f t="array" ref="AE328">COUNTA(_xlfn.UNIQUE(_xlfn._xlws.FILTER(Crate_BOMs[PO],Crate_BOMs[crate no.]=Crate_BOMs[[#This Row],[crate no.]])))</f>
        <v>1</v>
      </c>
      <c r="AF328" s="10" t="str">
        <f>IF(Crate_BOMs[[#This Row],['# POs in Crate]]=1,"",IF(VLOOKUP(Crate_BOMs[[#This Row],[crate no.]],Crates_[[crate no.]:[New Sublot]],3,FALSE)="","",VLOOKUP(Crate_BOMs[[#This Row],[crate no.]],Crates_[[crate no.]:[New Sublot]],3,FALSE)))</f>
        <v/>
      </c>
      <c r="AG328" s="6" t="str">
        <f>IF(Crate_BOMs[[#This Row],['# POs in Crate]]=1,Crate_BOMs[[#This Row],[PO Sublot]],IF(Crate_BOMs[[#This Row],[UPDATED Sublot]]="","",Crate_BOMs[[#This Row],[UPDATED Sublot]]))</f>
        <v>2.02</v>
      </c>
    </row>
    <row r="329" spans="1:33" x14ac:dyDescent="0.25">
      <c r="A329">
        <v>7</v>
      </c>
      <c r="B329">
        <v>300522203</v>
      </c>
      <c r="C329">
        <v>2394179</v>
      </c>
      <c r="D329">
        <v>1</v>
      </c>
      <c r="E329" t="s">
        <v>64</v>
      </c>
      <c r="F329" t="s">
        <v>72</v>
      </c>
      <c r="G329">
        <v>2181</v>
      </c>
      <c r="H329">
        <v>2496</v>
      </c>
      <c r="I329">
        <v>86</v>
      </c>
      <c r="J329">
        <v>98</v>
      </c>
      <c r="K329">
        <v>299</v>
      </c>
      <c r="L329">
        <v>1</v>
      </c>
      <c r="M329" t="s">
        <v>51</v>
      </c>
      <c r="N329" t="s">
        <v>52</v>
      </c>
      <c r="O329" s="2">
        <v>659.18216337999991</v>
      </c>
      <c r="P329" s="15">
        <v>45754</v>
      </c>
      <c r="Q329" s="15">
        <v>45777</v>
      </c>
      <c r="R329" s="15">
        <v>45784</v>
      </c>
      <c r="S329" t="s">
        <v>21</v>
      </c>
      <c r="T329">
        <v>7</v>
      </c>
      <c r="U329" s="2">
        <v>471.78924067999998</v>
      </c>
      <c r="V329" s="2">
        <v>6613.8678599999994</v>
      </c>
      <c r="W329" s="2">
        <v>9.0551183999999996</v>
      </c>
      <c r="X329" s="2">
        <v>1.5091863999999999</v>
      </c>
      <c r="Y329" s="2">
        <v>7.7427824000000003</v>
      </c>
      <c r="Z329" s="6">
        <f>Crate_BOMs[[#This Row],[glass weight (lb)]]+Crate_BOMs[[#This Row],[Crate Weight (lb)]]/COUNTIF(Crate_BOMs[crate no.],Crate_BOMs[[#This Row],[crate no.]])</f>
        <v>726.58062633428563</v>
      </c>
      <c r="AA329" s="6" t="str">
        <f>IFERROR(MID(Crate_BOMs[[#This Row],[no]],FIND("ECN",Crate_BOMs[[#This Row],[no]]),200),MID(Crate_BOMs[[#This Row],[no]],39,200))</f>
        <v>2.02 GLZ02</v>
      </c>
      <c r="AB329" s="6" t="str">
        <f>SUBSTITUTE(IF(RIGHT(Crate_BOMs[[#This Row],[PO Sublot-GL]],6)="curved",RIGHT(Crate_BOMs[[#This Row],[PO Sublot-GL]],12),RIGHT(Crate_BOMs[[#This Row],[PO Sublot-GL]],5))," ","")</f>
        <v>GLZ02</v>
      </c>
      <c r="AC329" s="6" t="str">
        <f>SUBSTITUTE(LEFT(Crate_BOMs[[#This Row],[PO Sublot-GL]],LEN(Crate_BOMs[[#This Row],[PO Sublot-GL]])-LEN(Crate_BOMs[[#This Row],[Glass Type]]))," ","")</f>
        <v>2.02</v>
      </c>
      <c r="AD329" s="6" t="str">
        <f>LEFT(Crate_BOMs[[#This Row],[no]],FIND(" ",Crate_BOMs[[#This Row],[no]],5)-1)</f>
        <v>PO 40538</v>
      </c>
      <c r="AE329" s="6" cm="1">
        <f t="array" ref="AE329">COUNTA(_xlfn.UNIQUE(_xlfn._xlws.FILTER(Crate_BOMs[PO],Crate_BOMs[crate no.]=Crate_BOMs[[#This Row],[crate no.]])))</f>
        <v>1</v>
      </c>
      <c r="AF329" s="10" t="str">
        <f>IF(Crate_BOMs[[#This Row],['# POs in Crate]]=1,"",IF(VLOOKUP(Crate_BOMs[[#This Row],[crate no.]],Crates_[[crate no.]:[New Sublot]],3,FALSE)="","",VLOOKUP(Crate_BOMs[[#This Row],[crate no.]],Crates_[[crate no.]:[New Sublot]],3,FALSE)))</f>
        <v/>
      </c>
      <c r="AG329" s="6" t="str">
        <f>IF(Crate_BOMs[[#This Row],['# POs in Crate]]=1,Crate_BOMs[[#This Row],[PO Sublot]],IF(Crate_BOMs[[#This Row],[UPDATED Sublot]]="","",Crate_BOMs[[#This Row],[UPDATED Sublot]]))</f>
        <v>2.02</v>
      </c>
    </row>
    <row r="330" spans="1:33" x14ac:dyDescent="0.25">
      <c r="A330">
        <v>7</v>
      </c>
      <c r="B330">
        <v>300522203</v>
      </c>
      <c r="C330">
        <v>2394179</v>
      </c>
      <c r="D330">
        <v>1</v>
      </c>
      <c r="E330" t="s">
        <v>64</v>
      </c>
      <c r="F330" t="s">
        <v>72</v>
      </c>
      <c r="G330">
        <v>2181</v>
      </c>
      <c r="H330">
        <v>2496</v>
      </c>
      <c r="I330">
        <v>86</v>
      </c>
      <c r="J330">
        <v>98</v>
      </c>
      <c r="K330">
        <v>299</v>
      </c>
      <c r="L330">
        <v>1</v>
      </c>
      <c r="M330" t="s">
        <v>51</v>
      </c>
      <c r="N330" t="s">
        <v>52</v>
      </c>
      <c r="O330" s="2">
        <v>659.18216337999991</v>
      </c>
      <c r="P330" s="15">
        <v>45754</v>
      </c>
      <c r="Q330" s="15">
        <v>45777</v>
      </c>
      <c r="R330" s="15">
        <v>45784</v>
      </c>
      <c r="S330" t="s">
        <v>21</v>
      </c>
      <c r="T330">
        <v>7</v>
      </c>
      <c r="U330" s="2">
        <v>471.78924067999998</v>
      </c>
      <c r="V330" s="2">
        <v>6613.8678599999994</v>
      </c>
      <c r="W330" s="2">
        <v>9.0551183999999996</v>
      </c>
      <c r="X330" s="2">
        <v>1.5091863999999999</v>
      </c>
      <c r="Y330" s="2">
        <v>7.7427824000000003</v>
      </c>
      <c r="Z330" s="6">
        <f>Crate_BOMs[[#This Row],[glass weight (lb)]]+Crate_BOMs[[#This Row],[Crate Weight (lb)]]/COUNTIF(Crate_BOMs[crate no.],Crate_BOMs[[#This Row],[crate no.]])</f>
        <v>726.58062633428563</v>
      </c>
      <c r="AA330" s="6" t="str">
        <f>IFERROR(MID(Crate_BOMs[[#This Row],[no]],FIND("ECN",Crate_BOMs[[#This Row],[no]]),200),MID(Crate_BOMs[[#This Row],[no]],39,200))</f>
        <v>2.02 GLZ02</v>
      </c>
      <c r="AB330" s="6" t="str">
        <f>SUBSTITUTE(IF(RIGHT(Crate_BOMs[[#This Row],[PO Sublot-GL]],6)="curved",RIGHT(Crate_BOMs[[#This Row],[PO Sublot-GL]],12),RIGHT(Crate_BOMs[[#This Row],[PO Sublot-GL]],5))," ","")</f>
        <v>GLZ02</v>
      </c>
      <c r="AC330" s="6" t="str">
        <f>SUBSTITUTE(LEFT(Crate_BOMs[[#This Row],[PO Sublot-GL]],LEN(Crate_BOMs[[#This Row],[PO Sublot-GL]])-LEN(Crate_BOMs[[#This Row],[Glass Type]]))," ","")</f>
        <v>2.02</v>
      </c>
      <c r="AD330" s="6" t="str">
        <f>LEFT(Crate_BOMs[[#This Row],[no]],FIND(" ",Crate_BOMs[[#This Row],[no]],5)-1)</f>
        <v>PO 40538</v>
      </c>
      <c r="AE330" s="6" cm="1">
        <f t="array" ref="AE330">COUNTA(_xlfn.UNIQUE(_xlfn._xlws.FILTER(Crate_BOMs[PO],Crate_BOMs[crate no.]=Crate_BOMs[[#This Row],[crate no.]])))</f>
        <v>1</v>
      </c>
      <c r="AF330" s="10" t="str">
        <f>IF(Crate_BOMs[[#This Row],['# POs in Crate]]=1,"",IF(VLOOKUP(Crate_BOMs[[#This Row],[crate no.]],Crates_[[crate no.]:[New Sublot]],3,FALSE)="","",VLOOKUP(Crate_BOMs[[#This Row],[crate no.]],Crates_[[crate no.]:[New Sublot]],3,FALSE)))</f>
        <v/>
      </c>
      <c r="AG330" s="6" t="str">
        <f>IF(Crate_BOMs[[#This Row],['# POs in Crate]]=1,Crate_BOMs[[#This Row],[PO Sublot]],IF(Crate_BOMs[[#This Row],[UPDATED Sublot]]="","",Crate_BOMs[[#This Row],[UPDATED Sublot]]))</f>
        <v>2.02</v>
      </c>
    </row>
    <row r="331" spans="1:33" x14ac:dyDescent="0.25">
      <c r="A331">
        <v>7</v>
      </c>
      <c r="B331">
        <v>300522228</v>
      </c>
      <c r="C331">
        <v>2394179</v>
      </c>
      <c r="D331">
        <v>1</v>
      </c>
      <c r="E331" t="s">
        <v>64</v>
      </c>
      <c r="F331" t="s">
        <v>72</v>
      </c>
      <c r="G331">
        <v>2181</v>
      </c>
      <c r="H331">
        <v>2496</v>
      </c>
      <c r="I331">
        <v>86</v>
      </c>
      <c r="J331">
        <v>98</v>
      </c>
      <c r="K331">
        <v>299</v>
      </c>
      <c r="L331">
        <v>1</v>
      </c>
      <c r="M331" t="s">
        <v>51</v>
      </c>
      <c r="N331" t="s">
        <v>52</v>
      </c>
      <c r="O331" s="2">
        <v>659.18216337999991</v>
      </c>
      <c r="P331" s="15">
        <v>45754</v>
      </c>
      <c r="Q331" s="15">
        <v>45777</v>
      </c>
      <c r="R331" s="15">
        <v>45784</v>
      </c>
      <c r="S331" t="s">
        <v>21</v>
      </c>
      <c r="T331">
        <v>7</v>
      </c>
      <c r="U331" s="2">
        <v>471.78924067999998</v>
      </c>
      <c r="V331" s="2">
        <v>6613.8678599999994</v>
      </c>
      <c r="W331" s="2">
        <v>9.0551183999999996</v>
      </c>
      <c r="X331" s="2">
        <v>1.5091863999999999</v>
      </c>
      <c r="Y331" s="2">
        <v>7.7427824000000003</v>
      </c>
      <c r="Z331" s="6">
        <f>Crate_BOMs[[#This Row],[glass weight (lb)]]+Crate_BOMs[[#This Row],[Crate Weight (lb)]]/COUNTIF(Crate_BOMs[crate no.],Crate_BOMs[[#This Row],[crate no.]])</f>
        <v>726.58062633428563</v>
      </c>
      <c r="AA331" s="6" t="str">
        <f>IFERROR(MID(Crate_BOMs[[#This Row],[no]],FIND("ECN",Crate_BOMs[[#This Row],[no]]),200),MID(Crate_BOMs[[#This Row],[no]],39,200))</f>
        <v>2.02 GLZ02</v>
      </c>
      <c r="AB331" s="6" t="str">
        <f>SUBSTITUTE(IF(RIGHT(Crate_BOMs[[#This Row],[PO Sublot-GL]],6)="curved",RIGHT(Crate_BOMs[[#This Row],[PO Sublot-GL]],12),RIGHT(Crate_BOMs[[#This Row],[PO Sublot-GL]],5))," ","")</f>
        <v>GLZ02</v>
      </c>
      <c r="AC331" s="6" t="str">
        <f>SUBSTITUTE(LEFT(Crate_BOMs[[#This Row],[PO Sublot-GL]],LEN(Crate_BOMs[[#This Row],[PO Sublot-GL]])-LEN(Crate_BOMs[[#This Row],[Glass Type]]))," ","")</f>
        <v>2.02</v>
      </c>
      <c r="AD331" s="6" t="str">
        <f>LEFT(Crate_BOMs[[#This Row],[no]],FIND(" ",Crate_BOMs[[#This Row],[no]],5)-1)</f>
        <v>PO 40538</v>
      </c>
      <c r="AE331" s="6" cm="1">
        <f t="array" ref="AE331">COUNTA(_xlfn.UNIQUE(_xlfn._xlws.FILTER(Crate_BOMs[PO],Crate_BOMs[crate no.]=Crate_BOMs[[#This Row],[crate no.]])))</f>
        <v>1</v>
      </c>
      <c r="AF331" s="10" t="str">
        <f>IF(Crate_BOMs[[#This Row],['# POs in Crate]]=1,"",IF(VLOOKUP(Crate_BOMs[[#This Row],[crate no.]],Crates_[[crate no.]:[New Sublot]],3,FALSE)="","",VLOOKUP(Crate_BOMs[[#This Row],[crate no.]],Crates_[[crate no.]:[New Sublot]],3,FALSE)))</f>
        <v/>
      </c>
      <c r="AG331" s="6" t="str">
        <f>IF(Crate_BOMs[[#This Row],['# POs in Crate]]=1,Crate_BOMs[[#This Row],[PO Sublot]],IF(Crate_BOMs[[#This Row],[UPDATED Sublot]]="","",Crate_BOMs[[#This Row],[UPDATED Sublot]]))</f>
        <v>2.02</v>
      </c>
    </row>
    <row r="332" spans="1:33" x14ac:dyDescent="0.25">
      <c r="A332">
        <v>7</v>
      </c>
      <c r="B332">
        <v>300522228</v>
      </c>
      <c r="C332">
        <v>2394179</v>
      </c>
      <c r="D332">
        <v>1</v>
      </c>
      <c r="E332" t="s">
        <v>64</v>
      </c>
      <c r="F332" t="s">
        <v>72</v>
      </c>
      <c r="G332">
        <v>2181</v>
      </c>
      <c r="H332">
        <v>2496</v>
      </c>
      <c r="I332">
        <v>86</v>
      </c>
      <c r="J332">
        <v>98</v>
      </c>
      <c r="K332">
        <v>299</v>
      </c>
      <c r="L332">
        <v>1</v>
      </c>
      <c r="M332" t="s">
        <v>51</v>
      </c>
      <c r="N332" t="s">
        <v>52</v>
      </c>
      <c r="O332" s="2">
        <v>659.18216337999991</v>
      </c>
      <c r="P332" s="15">
        <v>45754</v>
      </c>
      <c r="Q332" s="15">
        <v>45777</v>
      </c>
      <c r="R332" s="15">
        <v>45784</v>
      </c>
      <c r="S332" t="s">
        <v>21</v>
      </c>
      <c r="T332">
        <v>7</v>
      </c>
      <c r="U332" s="2">
        <v>471.78924067999998</v>
      </c>
      <c r="V332" s="2">
        <v>6613.8678599999994</v>
      </c>
      <c r="W332" s="2">
        <v>9.0551183999999996</v>
      </c>
      <c r="X332" s="2">
        <v>1.5091863999999999</v>
      </c>
      <c r="Y332" s="2">
        <v>7.7427824000000003</v>
      </c>
      <c r="Z332" s="6">
        <f>Crate_BOMs[[#This Row],[glass weight (lb)]]+Crate_BOMs[[#This Row],[Crate Weight (lb)]]/COUNTIF(Crate_BOMs[crate no.],Crate_BOMs[[#This Row],[crate no.]])</f>
        <v>726.58062633428563</v>
      </c>
      <c r="AA332" s="6" t="str">
        <f>IFERROR(MID(Crate_BOMs[[#This Row],[no]],FIND("ECN",Crate_BOMs[[#This Row],[no]]),200),MID(Crate_BOMs[[#This Row],[no]],39,200))</f>
        <v>2.02 GLZ02</v>
      </c>
      <c r="AB332" s="6" t="str">
        <f>SUBSTITUTE(IF(RIGHT(Crate_BOMs[[#This Row],[PO Sublot-GL]],6)="curved",RIGHT(Crate_BOMs[[#This Row],[PO Sublot-GL]],12),RIGHT(Crate_BOMs[[#This Row],[PO Sublot-GL]],5))," ","")</f>
        <v>GLZ02</v>
      </c>
      <c r="AC332" s="6" t="str">
        <f>SUBSTITUTE(LEFT(Crate_BOMs[[#This Row],[PO Sublot-GL]],LEN(Crate_BOMs[[#This Row],[PO Sublot-GL]])-LEN(Crate_BOMs[[#This Row],[Glass Type]]))," ","")</f>
        <v>2.02</v>
      </c>
      <c r="AD332" s="6" t="str">
        <f>LEFT(Crate_BOMs[[#This Row],[no]],FIND(" ",Crate_BOMs[[#This Row],[no]],5)-1)</f>
        <v>PO 40538</v>
      </c>
      <c r="AE332" s="6" cm="1">
        <f t="array" ref="AE332">COUNTA(_xlfn.UNIQUE(_xlfn._xlws.FILTER(Crate_BOMs[PO],Crate_BOMs[crate no.]=Crate_BOMs[[#This Row],[crate no.]])))</f>
        <v>1</v>
      </c>
      <c r="AF332" s="10" t="str">
        <f>IF(Crate_BOMs[[#This Row],['# POs in Crate]]=1,"",IF(VLOOKUP(Crate_BOMs[[#This Row],[crate no.]],Crates_[[crate no.]:[New Sublot]],3,FALSE)="","",VLOOKUP(Crate_BOMs[[#This Row],[crate no.]],Crates_[[crate no.]:[New Sublot]],3,FALSE)))</f>
        <v/>
      </c>
      <c r="AG332" s="6" t="str">
        <f>IF(Crate_BOMs[[#This Row],['# POs in Crate]]=1,Crate_BOMs[[#This Row],[PO Sublot]],IF(Crate_BOMs[[#This Row],[UPDATED Sublot]]="","",Crate_BOMs[[#This Row],[UPDATED Sublot]]))</f>
        <v>2.02</v>
      </c>
    </row>
    <row r="333" spans="1:33" x14ac:dyDescent="0.25">
      <c r="A333">
        <v>7</v>
      </c>
      <c r="B333">
        <v>300522228</v>
      </c>
      <c r="C333">
        <v>2394179</v>
      </c>
      <c r="D333">
        <v>1</v>
      </c>
      <c r="E333" t="s">
        <v>64</v>
      </c>
      <c r="F333" t="s">
        <v>72</v>
      </c>
      <c r="G333">
        <v>2181</v>
      </c>
      <c r="H333">
        <v>2496</v>
      </c>
      <c r="I333">
        <v>86</v>
      </c>
      <c r="J333">
        <v>98</v>
      </c>
      <c r="K333">
        <v>299</v>
      </c>
      <c r="L333">
        <v>1</v>
      </c>
      <c r="M333" t="s">
        <v>51</v>
      </c>
      <c r="N333" t="s">
        <v>52</v>
      </c>
      <c r="O333" s="2">
        <v>659.18216337999991</v>
      </c>
      <c r="P333" s="15">
        <v>45754</v>
      </c>
      <c r="Q333" s="15">
        <v>45777</v>
      </c>
      <c r="R333" s="15">
        <v>45784</v>
      </c>
      <c r="S333" t="s">
        <v>21</v>
      </c>
      <c r="T333">
        <v>7</v>
      </c>
      <c r="U333" s="2">
        <v>471.78924067999998</v>
      </c>
      <c r="V333" s="2">
        <v>6613.8678599999994</v>
      </c>
      <c r="W333" s="2">
        <v>9.0551183999999996</v>
      </c>
      <c r="X333" s="2">
        <v>1.5091863999999999</v>
      </c>
      <c r="Y333" s="2">
        <v>7.7427824000000003</v>
      </c>
      <c r="Z333" s="6">
        <f>Crate_BOMs[[#This Row],[glass weight (lb)]]+Crate_BOMs[[#This Row],[Crate Weight (lb)]]/COUNTIF(Crate_BOMs[crate no.],Crate_BOMs[[#This Row],[crate no.]])</f>
        <v>726.58062633428563</v>
      </c>
      <c r="AA333" s="6" t="str">
        <f>IFERROR(MID(Crate_BOMs[[#This Row],[no]],FIND("ECN",Crate_BOMs[[#This Row],[no]]),200),MID(Crate_BOMs[[#This Row],[no]],39,200))</f>
        <v>2.02 GLZ02</v>
      </c>
      <c r="AB333" s="6" t="str">
        <f>SUBSTITUTE(IF(RIGHT(Crate_BOMs[[#This Row],[PO Sublot-GL]],6)="curved",RIGHT(Crate_BOMs[[#This Row],[PO Sublot-GL]],12),RIGHT(Crate_BOMs[[#This Row],[PO Sublot-GL]],5))," ","")</f>
        <v>GLZ02</v>
      </c>
      <c r="AC333" s="6" t="str">
        <f>SUBSTITUTE(LEFT(Crate_BOMs[[#This Row],[PO Sublot-GL]],LEN(Crate_BOMs[[#This Row],[PO Sublot-GL]])-LEN(Crate_BOMs[[#This Row],[Glass Type]]))," ","")</f>
        <v>2.02</v>
      </c>
      <c r="AD333" s="6" t="str">
        <f>LEFT(Crate_BOMs[[#This Row],[no]],FIND(" ",Crate_BOMs[[#This Row],[no]],5)-1)</f>
        <v>PO 40538</v>
      </c>
      <c r="AE333" s="6" cm="1">
        <f t="array" ref="AE333">COUNTA(_xlfn.UNIQUE(_xlfn._xlws.FILTER(Crate_BOMs[PO],Crate_BOMs[crate no.]=Crate_BOMs[[#This Row],[crate no.]])))</f>
        <v>1</v>
      </c>
      <c r="AF333" s="10" t="str">
        <f>IF(Crate_BOMs[[#This Row],['# POs in Crate]]=1,"",IF(VLOOKUP(Crate_BOMs[[#This Row],[crate no.]],Crates_[[crate no.]:[New Sublot]],3,FALSE)="","",VLOOKUP(Crate_BOMs[[#This Row],[crate no.]],Crates_[[crate no.]:[New Sublot]],3,FALSE)))</f>
        <v/>
      </c>
      <c r="AG333" s="6" t="str">
        <f>IF(Crate_BOMs[[#This Row],['# POs in Crate]]=1,Crate_BOMs[[#This Row],[PO Sublot]],IF(Crate_BOMs[[#This Row],[UPDATED Sublot]]="","",Crate_BOMs[[#This Row],[UPDATED Sublot]]))</f>
        <v>2.02</v>
      </c>
    </row>
    <row r="334" spans="1:33" x14ac:dyDescent="0.25">
      <c r="A334">
        <v>7</v>
      </c>
      <c r="B334">
        <v>300522228</v>
      </c>
      <c r="C334">
        <v>2394179</v>
      </c>
      <c r="D334">
        <v>1</v>
      </c>
      <c r="E334" t="s">
        <v>64</v>
      </c>
      <c r="F334" t="s">
        <v>72</v>
      </c>
      <c r="G334">
        <v>2181</v>
      </c>
      <c r="H334">
        <v>2496</v>
      </c>
      <c r="I334">
        <v>86</v>
      </c>
      <c r="J334">
        <v>98</v>
      </c>
      <c r="K334">
        <v>299</v>
      </c>
      <c r="L334">
        <v>1</v>
      </c>
      <c r="M334" t="s">
        <v>51</v>
      </c>
      <c r="N334" t="s">
        <v>52</v>
      </c>
      <c r="O334" s="2">
        <v>659.18216337999991</v>
      </c>
      <c r="P334" s="15">
        <v>45754</v>
      </c>
      <c r="Q334" s="15">
        <v>45777</v>
      </c>
      <c r="R334" s="15">
        <v>45784</v>
      </c>
      <c r="S334" t="s">
        <v>21</v>
      </c>
      <c r="T334">
        <v>7</v>
      </c>
      <c r="U334" s="2">
        <v>471.78924067999998</v>
      </c>
      <c r="V334" s="2">
        <v>6613.8678599999994</v>
      </c>
      <c r="W334" s="2">
        <v>9.0551183999999996</v>
      </c>
      <c r="X334" s="2">
        <v>1.5091863999999999</v>
      </c>
      <c r="Y334" s="2">
        <v>7.7427824000000003</v>
      </c>
      <c r="Z334" s="6">
        <f>Crate_BOMs[[#This Row],[glass weight (lb)]]+Crate_BOMs[[#This Row],[Crate Weight (lb)]]/COUNTIF(Crate_BOMs[crate no.],Crate_BOMs[[#This Row],[crate no.]])</f>
        <v>726.58062633428563</v>
      </c>
      <c r="AA334" s="6" t="str">
        <f>IFERROR(MID(Crate_BOMs[[#This Row],[no]],FIND("ECN",Crate_BOMs[[#This Row],[no]]),200),MID(Crate_BOMs[[#This Row],[no]],39,200))</f>
        <v>2.02 GLZ02</v>
      </c>
      <c r="AB334" s="6" t="str">
        <f>SUBSTITUTE(IF(RIGHT(Crate_BOMs[[#This Row],[PO Sublot-GL]],6)="curved",RIGHT(Crate_BOMs[[#This Row],[PO Sublot-GL]],12),RIGHT(Crate_BOMs[[#This Row],[PO Sublot-GL]],5))," ","")</f>
        <v>GLZ02</v>
      </c>
      <c r="AC334" s="6" t="str">
        <f>SUBSTITUTE(LEFT(Crate_BOMs[[#This Row],[PO Sublot-GL]],LEN(Crate_BOMs[[#This Row],[PO Sublot-GL]])-LEN(Crate_BOMs[[#This Row],[Glass Type]]))," ","")</f>
        <v>2.02</v>
      </c>
      <c r="AD334" s="6" t="str">
        <f>LEFT(Crate_BOMs[[#This Row],[no]],FIND(" ",Crate_BOMs[[#This Row],[no]],5)-1)</f>
        <v>PO 40538</v>
      </c>
      <c r="AE334" s="6" cm="1">
        <f t="array" ref="AE334">COUNTA(_xlfn.UNIQUE(_xlfn._xlws.FILTER(Crate_BOMs[PO],Crate_BOMs[crate no.]=Crate_BOMs[[#This Row],[crate no.]])))</f>
        <v>1</v>
      </c>
      <c r="AF334" s="10" t="str">
        <f>IF(Crate_BOMs[[#This Row],['# POs in Crate]]=1,"",IF(VLOOKUP(Crate_BOMs[[#This Row],[crate no.]],Crates_[[crate no.]:[New Sublot]],3,FALSE)="","",VLOOKUP(Crate_BOMs[[#This Row],[crate no.]],Crates_[[crate no.]:[New Sublot]],3,FALSE)))</f>
        <v/>
      </c>
      <c r="AG334" s="6" t="str">
        <f>IF(Crate_BOMs[[#This Row],['# POs in Crate]]=1,Crate_BOMs[[#This Row],[PO Sublot]],IF(Crate_BOMs[[#This Row],[UPDATED Sublot]]="","",Crate_BOMs[[#This Row],[UPDATED Sublot]]))</f>
        <v>2.02</v>
      </c>
    </row>
    <row r="335" spans="1:33" x14ac:dyDescent="0.25">
      <c r="A335">
        <v>7</v>
      </c>
      <c r="B335">
        <v>300522228</v>
      </c>
      <c r="C335">
        <v>2394179</v>
      </c>
      <c r="D335">
        <v>1</v>
      </c>
      <c r="E335" t="s">
        <v>64</v>
      </c>
      <c r="F335" t="s">
        <v>72</v>
      </c>
      <c r="G335">
        <v>2181</v>
      </c>
      <c r="H335">
        <v>2496</v>
      </c>
      <c r="I335">
        <v>86</v>
      </c>
      <c r="J335">
        <v>98</v>
      </c>
      <c r="K335">
        <v>299</v>
      </c>
      <c r="L335">
        <v>1</v>
      </c>
      <c r="M335" t="s">
        <v>51</v>
      </c>
      <c r="N335" t="s">
        <v>52</v>
      </c>
      <c r="O335" s="2">
        <v>659.18216337999991</v>
      </c>
      <c r="P335" s="15">
        <v>45754</v>
      </c>
      <c r="Q335" s="15">
        <v>45777</v>
      </c>
      <c r="R335" s="15">
        <v>45784</v>
      </c>
      <c r="S335" t="s">
        <v>21</v>
      </c>
      <c r="T335">
        <v>7</v>
      </c>
      <c r="U335" s="2">
        <v>471.78924067999998</v>
      </c>
      <c r="V335" s="2">
        <v>6613.8678599999994</v>
      </c>
      <c r="W335" s="2">
        <v>9.0551183999999996</v>
      </c>
      <c r="X335" s="2">
        <v>1.5091863999999999</v>
      </c>
      <c r="Y335" s="2">
        <v>7.7427824000000003</v>
      </c>
      <c r="Z335" s="6">
        <f>Crate_BOMs[[#This Row],[glass weight (lb)]]+Crate_BOMs[[#This Row],[Crate Weight (lb)]]/COUNTIF(Crate_BOMs[crate no.],Crate_BOMs[[#This Row],[crate no.]])</f>
        <v>726.58062633428563</v>
      </c>
      <c r="AA335" s="6" t="str">
        <f>IFERROR(MID(Crate_BOMs[[#This Row],[no]],FIND("ECN",Crate_BOMs[[#This Row],[no]]),200),MID(Crate_BOMs[[#This Row],[no]],39,200))</f>
        <v>2.02 GLZ02</v>
      </c>
      <c r="AB335" s="6" t="str">
        <f>SUBSTITUTE(IF(RIGHT(Crate_BOMs[[#This Row],[PO Sublot-GL]],6)="curved",RIGHT(Crate_BOMs[[#This Row],[PO Sublot-GL]],12),RIGHT(Crate_BOMs[[#This Row],[PO Sublot-GL]],5))," ","")</f>
        <v>GLZ02</v>
      </c>
      <c r="AC335" s="6" t="str">
        <f>SUBSTITUTE(LEFT(Crate_BOMs[[#This Row],[PO Sublot-GL]],LEN(Crate_BOMs[[#This Row],[PO Sublot-GL]])-LEN(Crate_BOMs[[#This Row],[Glass Type]]))," ","")</f>
        <v>2.02</v>
      </c>
      <c r="AD335" s="6" t="str">
        <f>LEFT(Crate_BOMs[[#This Row],[no]],FIND(" ",Crate_BOMs[[#This Row],[no]],5)-1)</f>
        <v>PO 40538</v>
      </c>
      <c r="AE335" s="6" cm="1">
        <f t="array" ref="AE335">COUNTA(_xlfn.UNIQUE(_xlfn._xlws.FILTER(Crate_BOMs[PO],Crate_BOMs[crate no.]=Crate_BOMs[[#This Row],[crate no.]])))</f>
        <v>1</v>
      </c>
      <c r="AF335" s="10" t="str">
        <f>IF(Crate_BOMs[[#This Row],['# POs in Crate]]=1,"",IF(VLOOKUP(Crate_BOMs[[#This Row],[crate no.]],Crates_[[crate no.]:[New Sublot]],3,FALSE)="","",VLOOKUP(Crate_BOMs[[#This Row],[crate no.]],Crates_[[crate no.]:[New Sublot]],3,FALSE)))</f>
        <v/>
      </c>
      <c r="AG335" s="6" t="str">
        <f>IF(Crate_BOMs[[#This Row],['# POs in Crate]]=1,Crate_BOMs[[#This Row],[PO Sublot]],IF(Crate_BOMs[[#This Row],[UPDATED Sublot]]="","",Crate_BOMs[[#This Row],[UPDATED Sublot]]))</f>
        <v>2.02</v>
      </c>
    </row>
    <row r="336" spans="1:33" x14ac:dyDescent="0.25">
      <c r="A336">
        <v>7</v>
      </c>
      <c r="B336">
        <v>300522228</v>
      </c>
      <c r="C336">
        <v>2394179</v>
      </c>
      <c r="D336">
        <v>1</v>
      </c>
      <c r="E336" t="s">
        <v>64</v>
      </c>
      <c r="F336" t="s">
        <v>72</v>
      </c>
      <c r="G336">
        <v>2181</v>
      </c>
      <c r="H336">
        <v>2496</v>
      </c>
      <c r="I336">
        <v>86</v>
      </c>
      <c r="J336">
        <v>98</v>
      </c>
      <c r="K336">
        <v>299</v>
      </c>
      <c r="L336">
        <v>1</v>
      </c>
      <c r="M336" t="s">
        <v>51</v>
      </c>
      <c r="N336" t="s">
        <v>52</v>
      </c>
      <c r="O336" s="2">
        <v>659.18216337999991</v>
      </c>
      <c r="P336" s="15">
        <v>45754</v>
      </c>
      <c r="Q336" s="15">
        <v>45777</v>
      </c>
      <c r="R336" s="15">
        <v>45784</v>
      </c>
      <c r="S336" t="s">
        <v>21</v>
      </c>
      <c r="T336">
        <v>7</v>
      </c>
      <c r="U336" s="2">
        <v>471.78924067999998</v>
      </c>
      <c r="V336" s="2">
        <v>6613.8678599999994</v>
      </c>
      <c r="W336" s="2">
        <v>9.0551183999999996</v>
      </c>
      <c r="X336" s="2">
        <v>1.5091863999999999</v>
      </c>
      <c r="Y336" s="2">
        <v>7.7427824000000003</v>
      </c>
      <c r="Z336" s="6">
        <f>Crate_BOMs[[#This Row],[glass weight (lb)]]+Crate_BOMs[[#This Row],[Crate Weight (lb)]]/COUNTIF(Crate_BOMs[crate no.],Crate_BOMs[[#This Row],[crate no.]])</f>
        <v>726.58062633428563</v>
      </c>
      <c r="AA336" s="6" t="str">
        <f>IFERROR(MID(Crate_BOMs[[#This Row],[no]],FIND("ECN",Crate_BOMs[[#This Row],[no]]),200),MID(Crate_BOMs[[#This Row],[no]],39,200))</f>
        <v>2.02 GLZ02</v>
      </c>
      <c r="AB336" s="6" t="str">
        <f>SUBSTITUTE(IF(RIGHT(Crate_BOMs[[#This Row],[PO Sublot-GL]],6)="curved",RIGHT(Crate_BOMs[[#This Row],[PO Sublot-GL]],12),RIGHT(Crate_BOMs[[#This Row],[PO Sublot-GL]],5))," ","")</f>
        <v>GLZ02</v>
      </c>
      <c r="AC336" s="6" t="str">
        <f>SUBSTITUTE(LEFT(Crate_BOMs[[#This Row],[PO Sublot-GL]],LEN(Crate_BOMs[[#This Row],[PO Sublot-GL]])-LEN(Crate_BOMs[[#This Row],[Glass Type]]))," ","")</f>
        <v>2.02</v>
      </c>
      <c r="AD336" s="6" t="str">
        <f>LEFT(Crate_BOMs[[#This Row],[no]],FIND(" ",Crate_BOMs[[#This Row],[no]],5)-1)</f>
        <v>PO 40538</v>
      </c>
      <c r="AE336" s="6" cm="1">
        <f t="array" ref="AE336">COUNTA(_xlfn.UNIQUE(_xlfn._xlws.FILTER(Crate_BOMs[PO],Crate_BOMs[crate no.]=Crate_BOMs[[#This Row],[crate no.]])))</f>
        <v>1</v>
      </c>
      <c r="AF336" s="10" t="str">
        <f>IF(Crate_BOMs[[#This Row],['# POs in Crate]]=1,"",IF(VLOOKUP(Crate_BOMs[[#This Row],[crate no.]],Crates_[[crate no.]:[New Sublot]],3,FALSE)="","",VLOOKUP(Crate_BOMs[[#This Row],[crate no.]],Crates_[[crate no.]:[New Sublot]],3,FALSE)))</f>
        <v/>
      </c>
      <c r="AG336" s="6" t="str">
        <f>IF(Crate_BOMs[[#This Row],['# POs in Crate]]=1,Crate_BOMs[[#This Row],[PO Sublot]],IF(Crate_BOMs[[#This Row],[UPDATED Sublot]]="","",Crate_BOMs[[#This Row],[UPDATED Sublot]]))</f>
        <v>2.02</v>
      </c>
    </row>
    <row r="337" spans="1:33" x14ac:dyDescent="0.25">
      <c r="A337">
        <v>7</v>
      </c>
      <c r="B337">
        <v>300522228</v>
      </c>
      <c r="C337">
        <v>2394179</v>
      </c>
      <c r="D337">
        <v>1</v>
      </c>
      <c r="E337" t="s">
        <v>64</v>
      </c>
      <c r="F337" t="s">
        <v>72</v>
      </c>
      <c r="G337">
        <v>2181</v>
      </c>
      <c r="H337">
        <v>2496</v>
      </c>
      <c r="I337">
        <v>86</v>
      </c>
      <c r="J337">
        <v>98</v>
      </c>
      <c r="K337">
        <v>299</v>
      </c>
      <c r="L337">
        <v>1</v>
      </c>
      <c r="M337" t="s">
        <v>51</v>
      </c>
      <c r="N337" t="s">
        <v>52</v>
      </c>
      <c r="O337" s="2">
        <v>659.18216337999991</v>
      </c>
      <c r="P337" s="15">
        <v>45754</v>
      </c>
      <c r="Q337" s="15">
        <v>45777</v>
      </c>
      <c r="R337" s="15">
        <v>45784</v>
      </c>
      <c r="S337" t="s">
        <v>21</v>
      </c>
      <c r="T337">
        <v>7</v>
      </c>
      <c r="U337" s="2">
        <v>471.78924067999998</v>
      </c>
      <c r="V337" s="2">
        <v>6613.8678599999994</v>
      </c>
      <c r="W337" s="2">
        <v>9.0551183999999996</v>
      </c>
      <c r="X337" s="2">
        <v>1.5091863999999999</v>
      </c>
      <c r="Y337" s="2">
        <v>7.7427824000000003</v>
      </c>
      <c r="Z337" s="6">
        <f>Crate_BOMs[[#This Row],[glass weight (lb)]]+Crate_BOMs[[#This Row],[Crate Weight (lb)]]/COUNTIF(Crate_BOMs[crate no.],Crate_BOMs[[#This Row],[crate no.]])</f>
        <v>726.58062633428563</v>
      </c>
      <c r="AA337" s="6" t="str">
        <f>IFERROR(MID(Crate_BOMs[[#This Row],[no]],FIND("ECN",Crate_BOMs[[#This Row],[no]]),200),MID(Crate_BOMs[[#This Row],[no]],39,200))</f>
        <v>2.02 GLZ02</v>
      </c>
      <c r="AB337" s="6" t="str">
        <f>SUBSTITUTE(IF(RIGHT(Crate_BOMs[[#This Row],[PO Sublot-GL]],6)="curved",RIGHT(Crate_BOMs[[#This Row],[PO Sublot-GL]],12),RIGHT(Crate_BOMs[[#This Row],[PO Sublot-GL]],5))," ","")</f>
        <v>GLZ02</v>
      </c>
      <c r="AC337" s="6" t="str">
        <f>SUBSTITUTE(LEFT(Crate_BOMs[[#This Row],[PO Sublot-GL]],LEN(Crate_BOMs[[#This Row],[PO Sublot-GL]])-LEN(Crate_BOMs[[#This Row],[Glass Type]]))," ","")</f>
        <v>2.02</v>
      </c>
      <c r="AD337" s="6" t="str">
        <f>LEFT(Crate_BOMs[[#This Row],[no]],FIND(" ",Crate_BOMs[[#This Row],[no]],5)-1)</f>
        <v>PO 40538</v>
      </c>
      <c r="AE337" s="6" cm="1">
        <f t="array" ref="AE337">COUNTA(_xlfn.UNIQUE(_xlfn._xlws.FILTER(Crate_BOMs[PO],Crate_BOMs[crate no.]=Crate_BOMs[[#This Row],[crate no.]])))</f>
        <v>1</v>
      </c>
      <c r="AF337" s="10" t="str">
        <f>IF(Crate_BOMs[[#This Row],['# POs in Crate]]=1,"",IF(VLOOKUP(Crate_BOMs[[#This Row],[crate no.]],Crates_[[crate no.]:[New Sublot]],3,FALSE)="","",VLOOKUP(Crate_BOMs[[#This Row],[crate no.]],Crates_[[crate no.]:[New Sublot]],3,FALSE)))</f>
        <v/>
      </c>
      <c r="AG337" s="6" t="str">
        <f>IF(Crate_BOMs[[#This Row],['# POs in Crate]]=1,Crate_BOMs[[#This Row],[PO Sublot]],IF(Crate_BOMs[[#This Row],[UPDATED Sublot]]="","",Crate_BOMs[[#This Row],[UPDATED Sublot]]))</f>
        <v>2.02</v>
      </c>
    </row>
    <row r="338" spans="1:33" x14ac:dyDescent="0.25">
      <c r="A338">
        <v>7</v>
      </c>
      <c r="B338">
        <v>300522505</v>
      </c>
      <c r="C338">
        <v>2394179</v>
      </c>
      <c r="D338">
        <v>1</v>
      </c>
      <c r="E338" t="s">
        <v>64</v>
      </c>
      <c r="F338" t="s">
        <v>72</v>
      </c>
      <c r="G338">
        <v>2181</v>
      </c>
      <c r="H338">
        <v>2496</v>
      </c>
      <c r="I338">
        <v>86</v>
      </c>
      <c r="J338">
        <v>98</v>
      </c>
      <c r="K338">
        <v>299</v>
      </c>
      <c r="L338">
        <v>1</v>
      </c>
      <c r="M338" t="s">
        <v>51</v>
      </c>
      <c r="N338" t="s">
        <v>52</v>
      </c>
      <c r="O338" s="2">
        <v>659.18216337999991</v>
      </c>
      <c r="P338" s="15">
        <v>45754</v>
      </c>
      <c r="Q338" s="15">
        <v>45777</v>
      </c>
      <c r="R338" s="15">
        <v>45784</v>
      </c>
      <c r="S338" t="s">
        <v>21</v>
      </c>
      <c r="T338">
        <v>7</v>
      </c>
      <c r="U338" s="2">
        <v>471.78924067999998</v>
      </c>
      <c r="V338" s="2">
        <v>6613.8678599999994</v>
      </c>
      <c r="W338" s="2">
        <v>9.0551183999999996</v>
      </c>
      <c r="X338" s="2">
        <v>1.5091863999999999</v>
      </c>
      <c r="Y338" s="2">
        <v>7.7427824000000003</v>
      </c>
      <c r="Z338" s="6">
        <f>Crate_BOMs[[#This Row],[glass weight (lb)]]+Crate_BOMs[[#This Row],[Crate Weight (lb)]]/COUNTIF(Crate_BOMs[crate no.],Crate_BOMs[[#This Row],[crate no.]])</f>
        <v>726.58062633428563</v>
      </c>
      <c r="AA338" s="6" t="str">
        <f>IFERROR(MID(Crate_BOMs[[#This Row],[no]],FIND("ECN",Crate_BOMs[[#This Row],[no]]),200),MID(Crate_BOMs[[#This Row],[no]],39,200))</f>
        <v>2.02 GLZ02</v>
      </c>
      <c r="AB338" s="6" t="str">
        <f>SUBSTITUTE(IF(RIGHT(Crate_BOMs[[#This Row],[PO Sublot-GL]],6)="curved",RIGHT(Crate_BOMs[[#This Row],[PO Sublot-GL]],12),RIGHT(Crate_BOMs[[#This Row],[PO Sublot-GL]],5))," ","")</f>
        <v>GLZ02</v>
      </c>
      <c r="AC338" s="6" t="str">
        <f>SUBSTITUTE(LEFT(Crate_BOMs[[#This Row],[PO Sublot-GL]],LEN(Crate_BOMs[[#This Row],[PO Sublot-GL]])-LEN(Crate_BOMs[[#This Row],[Glass Type]]))," ","")</f>
        <v>2.02</v>
      </c>
      <c r="AD338" s="6" t="str">
        <f>LEFT(Crate_BOMs[[#This Row],[no]],FIND(" ",Crate_BOMs[[#This Row],[no]],5)-1)</f>
        <v>PO 40538</v>
      </c>
      <c r="AE338" s="6" cm="1">
        <f t="array" ref="AE338">COUNTA(_xlfn.UNIQUE(_xlfn._xlws.FILTER(Crate_BOMs[PO],Crate_BOMs[crate no.]=Crate_BOMs[[#This Row],[crate no.]])))</f>
        <v>1</v>
      </c>
      <c r="AF338" s="10" t="str">
        <f>IF(Crate_BOMs[[#This Row],['# POs in Crate]]=1,"",IF(VLOOKUP(Crate_BOMs[[#This Row],[crate no.]],Crates_[[crate no.]:[New Sublot]],3,FALSE)="","",VLOOKUP(Crate_BOMs[[#This Row],[crate no.]],Crates_[[crate no.]:[New Sublot]],3,FALSE)))</f>
        <v/>
      </c>
      <c r="AG338" s="6" t="str">
        <f>IF(Crate_BOMs[[#This Row],['# POs in Crate]]=1,Crate_BOMs[[#This Row],[PO Sublot]],IF(Crate_BOMs[[#This Row],[UPDATED Sublot]]="","",Crate_BOMs[[#This Row],[UPDATED Sublot]]))</f>
        <v>2.02</v>
      </c>
    </row>
    <row r="339" spans="1:33" x14ac:dyDescent="0.25">
      <c r="A339">
        <v>7</v>
      </c>
      <c r="B339">
        <v>300522505</v>
      </c>
      <c r="C339">
        <v>2394179</v>
      </c>
      <c r="D339">
        <v>1</v>
      </c>
      <c r="E339" t="s">
        <v>64</v>
      </c>
      <c r="F339" t="s">
        <v>72</v>
      </c>
      <c r="G339">
        <v>2181</v>
      </c>
      <c r="H339">
        <v>2496</v>
      </c>
      <c r="I339">
        <v>86</v>
      </c>
      <c r="J339">
        <v>98</v>
      </c>
      <c r="K339">
        <v>299</v>
      </c>
      <c r="L339">
        <v>1</v>
      </c>
      <c r="M339" t="s">
        <v>51</v>
      </c>
      <c r="N339" t="s">
        <v>52</v>
      </c>
      <c r="O339" s="2">
        <v>659.18216337999991</v>
      </c>
      <c r="P339" s="15">
        <v>45754</v>
      </c>
      <c r="Q339" s="15">
        <v>45777</v>
      </c>
      <c r="R339" s="15">
        <v>45784</v>
      </c>
      <c r="S339" t="s">
        <v>21</v>
      </c>
      <c r="T339">
        <v>7</v>
      </c>
      <c r="U339" s="2">
        <v>471.78924067999998</v>
      </c>
      <c r="V339" s="2">
        <v>6613.8678599999994</v>
      </c>
      <c r="W339" s="2">
        <v>9.0551183999999996</v>
      </c>
      <c r="X339" s="2">
        <v>1.5091863999999999</v>
      </c>
      <c r="Y339" s="2">
        <v>7.7427824000000003</v>
      </c>
      <c r="Z339" s="6">
        <f>Crate_BOMs[[#This Row],[glass weight (lb)]]+Crate_BOMs[[#This Row],[Crate Weight (lb)]]/COUNTIF(Crate_BOMs[crate no.],Crate_BOMs[[#This Row],[crate no.]])</f>
        <v>726.58062633428563</v>
      </c>
      <c r="AA339" s="6" t="str">
        <f>IFERROR(MID(Crate_BOMs[[#This Row],[no]],FIND("ECN",Crate_BOMs[[#This Row],[no]]),200),MID(Crate_BOMs[[#This Row],[no]],39,200))</f>
        <v>2.02 GLZ02</v>
      </c>
      <c r="AB339" s="6" t="str">
        <f>SUBSTITUTE(IF(RIGHT(Crate_BOMs[[#This Row],[PO Sublot-GL]],6)="curved",RIGHT(Crate_BOMs[[#This Row],[PO Sublot-GL]],12),RIGHT(Crate_BOMs[[#This Row],[PO Sublot-GL]],5))," ","")</f>
        <v>GLZ02</v>
      </c>
      <c r="AC339" s="6" t="str">
        <f>SUBSTITUTE(LEFT(Crate_BOMs[[#This Row],[PO Sublot-GL]],LEN(Crate_BOMs[[#This Row],[PO Sublot-GL]])-LEN(Crate_BOMs[[#This Row],[Glass Type]]))," ","")</f>
        <v>2.02</v>
      </c>
      <c r="AD339" s="6" t="str">
        <f>LEFT(Crate_BOMs[[#This Row],[no]],FIND(" ",Crate_BOMs[[#This Row],[no]],5)-1)</f>
        <v>PO 40538</v>
      </c>
      <c r="AE339" s="6" cm="1">
        <f t="array" ref="AE339">COUNTA(_xlfn.UNIQUE(_xlfn._xlws.FILTER(Crate_BOMs[PO],Crate_BOMs[crate no.]=Crate_BOMs[[#This Row],[crate no.]])))</f>
        <v>1</v>
      </c>
      <c r="AF339" s="10" t="str">
        <f>IF(Crate_BOMs[[#This Row],['# POs in Crate]]=1,"",IF(VLOOKUP(Crate_BOMs[[#This Row],[crate no.]],Crates_[[crate no.]:[New Sublot]],3,FALSE)="","",VLOOKUP(Crate_BOMs[[#This Row],[crate no.]],Crates_[[crate no.]:[New Sublot]],3,FALSE)))</f>
        <v/>
      </c>
      <c r="AG339" s="6" t="str">
        <f>IF(Crate_BOMs[[#This Row],['# POs in Crate]]=1,Crate_BOMs[[#This Row],[PO Sublot]],IF(Crate_BOMs[[#This Row],[UPDATED Sublot]]="","",Crate_BOMs[[#This Row],[UPDATED Sublot]]))</f>
        <v>2.02</v>
      </c>
    </row>
    <row r="340" spans="1:33" x14ac:dyDescent="0.25">
      <c r="A340">
        <v>7</v>
      </c>
      <c r="B340">
        <v>300522505</v>
      </c>
      <c r="C340">
        <v>2394179</v>
      </c>
      <c r="D340">
        <v>1</v>
      </c>
      <c r="E340" t="s">
        <v>64</v>
      </c>
      <c r="F340" t="s">
        <v>72</v>
      </c>
      <c r="G340">
        <v>2181</v>
      </c>
      <c r="H340">
        <v>2496</v>
      </c>
      <c r="I340">
        <v>86</v>
      </c>
      <c r="J340">
        <v>98</v>
      </c>
      <c r="K340">
        <v>299</v>
      </c>
      <c r="L340">
        <v>1</v>
      </c>
      <c r="M340" t="s">
        <v>51</v>
      </c>
      <c r="N340" t="s">
        <v>52</v>
      </c>
      <c r="O340" s="2">
        <v>659.18216337999991</v>
      </c>
      <c r="P340" s="15">
        <v>45754</v>
      </c>
      <c r="Q340" s="15">
        <v>45777</v>
      </c>
      <c r="R340" s="15">
        <v>45784</v>
      </c>
      <c r="S340" t="s">
        <v>21</v>
      </c>
      <c r="T340">
        <v>7</v>
      </c>
      <c r="U340" s="2">
        <v>471.78924067999998</v>
      </c>
      <c r="V340" s="2">
        <v>6613.8678599999994</v>
      </c>
      <c r="W340" s="2">
        <v>9.0551183999999996</v>
      </c>
      <c r="X340" s="2">
        <v>1.5091863999999999</v>
      </c>
      <c r="Y340" s="2">
        <v>7.7427824000000003</v>
      </c>
      <c r="Z340" s="6">
        <f>Crate_BOMs[[#This Row],[glass weight (lb)]]+Crate_BOMs[[#This Row],[Crate Weight (lb)]]/COUNTIF(Crate_BOMs[crate no.],Crate_BOMs[[#This Row],[crate no.]])</f>
        <v>726.58062633428563</v>
      </c>
      <c r="AA340" s="6" t="str">
        <f>IFERROR(MID(Crate_BOMs[[#This Row],[no]],FIND("ECN",Crate_BOMs[[#This Row],[no]]),200),MID(Crate_BOMs[[#This Row],[no]],39,200))</f>
        <v>2.02 GLZ02</v>
      </c>
      <c r="AB340" s="6" t="str">
        <f>SUBSTITUTE(IF(RIGHT(Crate_BOMs[[#This Row],[PO Sublot-GL]],6)="curved",RIGHT(Crate_BOMs[[#This Row],[PO Sublot-GL]],12),RIGHT(Crate_BOMs[[#This Row],[PO Sublot-GL]],5))," ","")</f>
        <v>GLZ02</v>
      </c>
      <c r="AC340" s="6" t="str">
        <f>SUBSTITUTE(LEFT(Crate_BOMs[[#This Row],[PO Sublot-GL]],LEN(Crate_BOMs[[#This Row],[PO Sublot-GL]])-LEN(Crate_BOMs[[#This Row],[Glass Type]]))," ","")</f>
        <v>2.02</v>
      </c>
      <c r="AD340" s="6" t="str">
        <f>LEFT(Crate_BOMs[[#This Row],[no]],FIND(" ",Crate_BOMs[[#This Row],[no]],5)-1)</f>
        <v>PO 40538</v>
      </c>
      <c r="AE340" s="6" cm="1">
        <f t="array" ref="AE340">COUNTA(_xlfn.UNIQUE(_xlfn._xlws.FILTER(Crate_BOMs[PO],Crate_BOMs[crate no.]=Crate_BOMs[[#This Row],[crate no.]])))</f>
        <v>1</v>
      </c>
      <c r="AF340" s="10" t="str">
        <f>IF(Crate_BOMs[[#This Row],['# POs in Crate]]=1,"",IF(VLOOKUP(Crate_BOMs[[#This Row],[crate no.]],Crates_[[crate no.]:[New Sublot]],3,FALSE)="","",VLOOKUP(Crate_BOMs[[#This Row],[crate no.]],Crates_[[crate no.]:[New Sublot]],3,FALSE)))</f>
        <v/>
      </c>
      <c r="AG340" s="6" t="str">
        <f>IF(Crate_BOMs[[#This Row],['# POs in Crate]]=1,Crate_BOMs[[#This Row],[PO Sublot]],IF(Crate_BOMs[[#This Row],[UPDATED Sublot]]="","",Crate_BOMs[[#This Row],[UPDATED Sublot]]))</f>
        <v>2.02</v>
      </c>
    </row>
    <row r="341" spans="1:33" x14ac:dyDescent="0.25">
      <c r="A341">
        <v>7</v>
      </c>
      <c r="B341">
        <v>300522505</v>
      </c>
      <c r="C341">
        <v>2394179</v>
      </c>
      <c r="D341">
        <v>1</v>
      </c>
      <c r="E341" t="s">
        <v>64</v>
      </c>
      <c r="F341" t="s">
        <v>72</v>
      </c>
      <c r="G341">
        <v>2181</v>
      </c>
      <c r="H341">
        <v>2496</v>
      </c>
      <c r="I341">
        <v>86</v>
      </c>
      <c r="J341">
        <v>98</v>
      </c>
      <c r="K341">
        <v>299</v>
      </c>
      <c r="L341">
        <v>1</v>
      </c>
      <c r="M341" t="s">
        <v>51</v>
      </c>
      <c r="N341" t="s">
        <v>52</v>
      </c>
      <c r="O341" s="2">
        <v>659.18216337999991</v>
      </c>
      <c r="P341" s="15">
        <v>45754</v>
      </c>
      <c r="Q341" s="15">
        <v>45777</v>
      </c>
      <c r="R341" s="15">
        <v>45784</v>
      </c>
      <c r="S341" t="s">
        <v>21</v>
      </c>
      <c r="T341">
        <v>7</v>
      </c>
      <c r="U341" s="2">
        <v>471.78924067999998</v>
      </c>
      <c r="V341" s="2">
        <v>6613.8678599999994</v>
      </c>
      <c r="W341" s="2">
        <v>9.0551183999999996</v>
      </c>
      <c r="X341" s="2">
        <v>1.5091863999999999</v>
      </c>
      <c r="Y341" s="2">
        <v>7.7427824000000003</v>
      </c>
      <c r="Z341" s="6">
        <f>Crate_BOMs[[#This Row],[glass weight (lb)]]+Crate_BOMs[[#This Row],[Crate Weight (lb)]]/COUNTIF(Crate_BOMs[crate no.],Crate_BOMs[[#This Row],[crate no.]])</f>
        <v>726.58062633428563</v>
      </c>
      <c r="AA341" s="6" t="str">
        <f>IFERROR(MID(Crate_BOMs[[#This Row],[no]],FIND("ECN",Crate_BOMs[[#This Row],[no]]),200),MID(Crate_BOMs[[#This Row],[no]],39,200))</f>
        <v>2.02 GLZ02</v>
      </c>
      <c r="AB341" s="6" t="str">
        <f>SUBSTITUTE(IF(RIGHT(Crate_BOMs[[#This Row],[PO Sublot-GL]],6)="curved",RIGHT(Crate_BOMs[[#This Row],[PO Sublot-GL]],12),RIGHT(Crate_BOMs[[#This Row],[PO Sublot-GL]],5))," ","")</f>
        <v>GLZ02</v>
      </c>
      <c r="AC341" s="6" t="str">
        <f>SUBSTITUTE(LEFT(Crate_BOMs[[#This Row],[PO Sublot-GL]],LEN(Crate_BOMs[[#This Row],[PO Sublot-GL]])-LEN(Crate_BOMs[[#This Row],[Glass Type]]))," ","")</f>
        <v>2.02</v>
      </c>
      <c r="AD341" s="6" t="str">
        <f>LEFT(Crate_BOMs[[#This Row],[no]],FIND(" ",Crate_BOMs[[#This Row],[no]],5)-1)</f>
        <v>PO 40538</v>
      </c>
      <c r="AE341" s="6" cm="1">
        <f t="array" ref="AE341">COUNTA(_xlfn.UNIQUE(_xlfn._xlws.FILTER(Crate_BOMs[PO],Crate_BOMs[crate no.]=Crate_BOMs[[#This Row],[crate no.]])))</f>
        <v>1</v>
      </c>
      <c r="AF341" s="10" t="str">
        <f>IF(Crate_BOMs[[#This Row],['# POs in Crate]]=1,"",IF(VLOOKUP(Crate_BOMs[[#This Row],[crate no.]],Crates_[[crate no.]:[New Sublot]],3,FALSE)="","",VLOOKUP(Crate_BOMs[[#This Row],[crate no.]],Crates_[[crate no.]:[New Sublot]],3,FALSE)))</f>
        <v/>
      </c>
      <c r="AG341" s="6" t="str">
        <f>IF(Crate_BOMs[[#This Row],['# POs in Crate]]=1,Crate_BOMs[[#This Row],[PO Sublot]],IF(Crate_BOMs[[#This Row],[UPDATED Sublot]]="","",Crate_BOMs[[#This Row],[UPDATED Sublot]]))</f>
        <v>2.02</v>
      </c>
    </row>
    <row r="342" spans="1:33" x14ac:dyDescent="0.25">
      <c r="A342">
        <v>7</v>
      </c>
      <c r="B342">
        <v>300522505</v>
      </c>
      <c r="C342">
        <v>2394179</v>
      </c>
      <c r="D342">
        <v>1</v>
      </c>
      <c r="E342" t="s">
        <v>64</v>
      </c>
      <c r="F342" t="s">
        <v>72</v>
      </c>
      <c r="G342">
        <v>2181</v>
      </c>
      <c r="H342">
        <v>2496</v>
      </c>
      <c r="I342">
        <v>86</v>
      </c>
      <c r="J342">
        <v>98</v>
      </c>
      <c r="K342">
        <v>299</v>
      </c>
      <c r="L342">
        <v>1</v>
      </c>
      <c r="M342" t="s">
        <v>51</v>
      </c>
      <c r="N342" t="s">
        <v>52</v>
      </c>
      <c r="O342" s="2">
        <v>659.18216337999991</v>
      </c>
      <c r="P342" s="15">
        <v>45754</v>
      </c>
      <c r="Q342" s="15">
        <v>45777</v>
      </c>
      <c r="R342" s="15">
        <v>45784</v>
      </c>
      <c r="S342" t="s">
        <v>21</v>
      </c>
      <c r="T342">
        <v>7</v>
      </c>
      <c r="U342" s="2">
        <v>471.78924067999998</v>
      </c>
      <c r="V342" s="2">
        <v>6613.8678599999994</v>
      </c>
      <c r="W342" s="2">
        <v>9.0551183999999996</v>
      </c>
      <c r="X342" s="2">
        <v>1.5091863999999999</v>
      </c>
      <c r="Y342" s="2">
        <v>7.7427824000000003</v>
      </c>
      <c r="Z342" s="6">
        <f>Crate_BOMs[[#This Row],[glass weight (lb)]]+Crate_BOMs[[#This Row],[Crate Weight (lb)]]/COUNTIF(Crate_BOMs[crate no.],Crate_BOMs[[#This Row],[crate no.]])</f>
        <v>726.58062633428563</v>
      </c>
      <c r="AA342" s="6" t="str">
        <f>IFERROR(MID(Crate_BOMs[[#This Row],[no]],FIND("ECN",Crate_BOMs[[#This Row],[no]]),200),MID(Crate_BOMs[[#This Row],[no]],39,200))</f>
        <v>2.02 GLZ02</v>
      </c>
      <c r="AB342" s="6" t="str">
        <f>SUBSTITUTE(IF(RIGHT(Crate_BOMs[[#This Row],[PO Sublot-GL]],6)="curved",RIGHT(Crate_BOMs[[#This Row],[PO Sublot-GL]],12),RIGHT(Crate_BOMs[[#This Row],[PO Sublot-GL]],5))," ","")</f>
        <v>GLZ02</v>
      </c>
      <c r="AC342" s="6" t="str">
        <f>SUBSTITUTE(LEFT(Crate_BOMs[[#This Row],[PO Sublot-GL]],LEN(Crate_BOMs[[#This Row],[PO Sublot-GL]])-LEN(Crate_BOMs[[#This Row],[Glass Type]]))," ","")</f>
        <v>2.02</v>
      </c>
      <c r="AD342" s="6" t="str">
        <f>LEFT(Crate_BOMs[[#This Row],[no]],FIND(" ",Crate_BOMs[[#This Row],[no]],5)-1)</f>
        <v>PO 40538</v>
      </c>
      <c r="AE342" s="6" cm="1">
        <f t="array" ref="AE342">COUNTA(_xlfn.UNIQUE(_xlfn._xlws.FILTER(Crate_BOMs[PO],Crate_BOMs[crate no.]=Crate_BOMs[[#This Row],[crate no.]])))</f>
        <v>1</v>
      </c>
      <c r="AF342" s="10" t="str">
        <f>IF(Crate_BOMs[[#This Row],['# POs in Crate]]=1,"",IF(VLOOKUP(Crate_BOMs[[#This Row],[crate no.]],Crates_[[crate no.]:[New Sublot]],3,FALSE)="","",VLOOKUP(Crate_BOMs[[#This Row],[crate no.]],Crates_[[crate no.]:[New Sublot]],3,FALSE)))</f>
        <v/>
      </c>
      <c r="AG342" s="6" t="str">
        <f>IF(Crate_BOMs[[#This Row],['# POs in Crate]]=1,Crate_BOMs[[#This Row],[PO Sublot]],IF(Crate_BOMs[[#This Row],[UPDATED Sublot]]="","",Crate_BOMs[[#This Row],[UPDATED Sublot]]))</f>
        <v>2.02</v>
      </c>
    </row>
    <row r="343" spans="1:33" x14ac:dyDescent="0.25">
      <c r="A343">
        <v>7</v>
      </c>
      <c r="B343">
        <v>300522505</v>
      </c>
      <c r="C343">
        <v>2394179</v>
      </c>
      <c r="D343">
        <v>1</v>
      </c>
      <c r="E343" t="s">
        <v>64</v>
      </c>
      <c r="F343" t="s">
        <v>72</v>
      </c>
      <c r="G343">
        <v>2181</v>
      </c>
      <c r="H343">
        <v>2496</v>
      </c>
      <c r="I343">
        <v>86</v>
      </c>
      <c r="J343">
        <v>98</v>
      </c>
      <c r="K343">
        <v>299</v>
      </c>
      <c r="L343">
        <v>1</v>
      </c>
      <c r="M343" t="s">
        <v>51</v>
      </c>
      <c r="N343" t="s">
        <v>52</v>
      </c>
      <c r="O343" s="2">
        <v>659.18216337999991</v>
      </c>
      <c r="P343" s="15">
        <v>45754</v>
      </c>
      <c r="Q343" s="15">
        <v>45777</v>
      </c>
      <c r="R343" s="15">
        <v>45784</v>
      </c>
      <c r="S343" t="s">
        <v>21</v>
      </c>
      <c r="T343">
        <v>7</v>
      </c>
      <c r="U343" s="2">
        <v>471.78924067999998</v>
      </c>
      <c r="V343" s="2">
        <v>6613.8678599999994</v>
      </c>
      <c r="W343" s="2">
        <v>9.0551183999999996</v>
      </c>
      <c r="X343" s="2">
        <v>1.5091863999999999</v>
      </c>
      <c r="Y343" s="2">
        <v>7.7427824000000003</v>
      </c>
      <c r="Z343" s="6">
        <f>Crate_BOMs[[#This Row],[glass weight (lb)]]+Crate_BOMs[[#This Row],[Crate Weight (lb)]]/COUNTIF(Crate_BOMs[crate no.],Crate_BOMs[[#This Row],[crate no.]])</f>
        <v>726.58062633428563</v>
      </c>
      <c r="AA343" s="6" t="str">
        <f>IFERROR(MID(Crate_BOMs[[#This Row],[no]],FIND("ECN",Crate_BOMs[[#This Row],[no]]),200),MID(Crate_BOMs[[#This Row],[no]],39,200))</f>
        <v>2.02 GLZ02</v>
      </c>
      <c r="AB343" s="6" t="str">
        <f>SUBSTITUTE(IF(RIGHT(Crate_BOMs[[#This Row],[PO Sublot-GL]],6)="curved",RIGHT(Crate_BOMs[[#This Row],[PO Sublot-GL]],12),RIGHT(Crate_BOMs[[#This Row],[PO Sublot-GL]],5))," ","")</f>
        <v>GLZ02</v>
      </c>
      <c r="AC343" s="6" t="str">
        <f>SUBSTITUTE(LEFT(Crate_BOMs[[#This Row],[PO Sublot-GL]],LEN(Crate_BOMs[[#This Row],[PO Sublot-GL]])-LEN(Crate_BOMs[[#This Row],[Glass Type]]))," ","")</f>
        <v>2.02</v>
      </c>
      <c r="AD343" s="6" t="str">
        <f>LEFT(Crate_BOMs[[#This Row],[no]],FIND(" ",Crate_BOMs[[#This Row],[no]],5)-1)</f>
        <v>PO 40538</v>
      </c>
      <c r="AE343" s="6" cm="1">
        <f t="array" ref="AE343">COUNTA(_xlfn.UNIQUE(_xlfn._xlws.FILTER(Crate_BOMs[PO],Crate_BOMs[crate no.]=Crate_BOMs[[#This Row],[crate no.]])))</f>
        <v>1</v>
      </c>
      <c r="AF343" s="10" t="str">
        <f>IF(Crate_BOMs[[#This Row],['# POs in Crate]]=1,"",IF(VLOOKUP(Crate_BOMs[[#This Row],[crate no.]],Crates_[[crate no.]:[New Sublot]],3,FALSE)="","",VLOOKUP(Crate_BOMs[[#This Row],[crate no.]],Crates_[[crate no.]:[New Sublot]],3,FALSE)))</f>
        <v/>
      </c>
      <c r="AG343" s="6" t="str">
        <f>IF(Crate_BOMs[[#This Row],['# POs in Crate]]=1,Crate_BOMs[[#This Row],[PO Sublot]],IF(Crate_BOMs[[#This Row],[UPDATED Sublot]]="","",Crate_BOMs[[#This Row],[UPDATED Sublot]]))</f>
        <v>2.02</v>
      </c>
    </row>
    <row r="344" spans="1:33" x14ac:dyDescent="0.25">
      <c r="A344">
        <v>7</v>
      </c>
      <c r="B344">
        <v>300522505</v>
      </c>
      <c r="C344">
        <v>2394179</v>
      </c>
      <c r="D344">
        <v>1</v>
      </c>
      <c r="E344" t="s">
        <v>64</v>
      </c>
      <c r="F344" t="s">
        <v>72</v>
      </c>
      <c r="G344">
        <v>2181</v>
      </c>
      <c r="H344">
        <v>2496</v>
      </c>
      <c r="I344">
        <v>86</v>
      </c>
      <c r="J344">
        <v>98</v>
      </c>
      <c r="K344">
        <v>299</v>
      </c>
      <c r="L344">
        <v>1</v>
      </c>
      <c r="M344" t="s">
        <v>51</v>
      </c>
      <c r="N344" t="s">
        <v>52</v>
      </c>
      <c r="O344" s="2">
        <v>659.18216337999991</v>
      </c>
      <c r="P344" s="15">
        <v>45754</v>
      </c>
      <c r="Q344" s="15">
        <v>45777</v>
      </c>
      <c r="R344" s="15">
        <v>45784</v>
      </c>
      <c r="S344" t="s">
        <v>21</v>
      </c>
      <c r="T344">
        <v>7</v>
      </c>
      <c r="U344" s="2">
        <v>471.78924067999998</v>
      </c>
      <c r="V344" s="2">
        <v>6613.8678599999994</v>
      </c>
      <c r="W344" s="2">
        <v>9.0551183999999996</v>
      </c>
      <c r="X344" s="2">
        <v>1.5091863999999999</v>
      </c>
      <c r="Y344" s="2">
        <v>7.7427824000000003</v>
      </c>
      <c r="Z344" s="6">
        <f>Crate_BOMs[[#This Row],[glass weight (lb)]]+Crate_BOMs[[#This Row],[Crate Weight (lb)]]/COUNTIF(Crate_BOMs[crate no.],Crate_BOMs[[#This Row],[crate no.]])</f>
        <v>726.58062633428563</v>
      </c>
      <c r="AA344" s="6" t="str">
        <f>IFERROR(MID(Crate_BOMs[[#This Row],[no]],FIND("ECN",Crate_BOMs[[#This Row],[no]]),200),MID(Crate_BOMs[[#This Row],[no]],39,200))</f>
        <v>2.02 GLZ02</v>
      </c>
      <c r="AB344" s="6" t="str">
        <f>SUBSTITUTE(IF(RIGHT(Crate_BOMs[[#This Row],[PO Sublot-GL]],6)="curved",RIGHT(Crate_BOMs[[#This Row],[PO Sublot-GL]],12),RIGHT(Crate_BOMs[[#This Row],[PO Sublot-GL]],5))," ","")</f>
        <v>GLZ02</v>
      </c>
      <c r="AC344" s="6" t="str">
        <f>SUBSTITUTE(LEFT(Crate_BOMs[[#This Row],[PO Sublot-GL]],LEN(Crate_BOMs[[#This Row],[PO Sublot-GL]])-LEN(Crate_BOMs[[#This Row],[Glass Type]]))," ","")</f>
        <v>2.02</v>
      </c>
      <c r="AD344" s="6" t="str">
        <f>LEFT(Crate_BOMs[[#This Row],[no]],FIND(" ",Crate_BOMs[[#This Row],[no]],5)-1)</f>
        <v>PO 40538</v>
      </c>
      <c r="AE344" s="6" cm="1">
        <f t="array" ref="AE344">COUNTA(_xlfn.UNIQUE(_xlfn._xlws.FILTER(Crate_BOMs[PO],Crate_BOMs[crate no.]=Crate_BOMs[[#This Row],[crate no.]])))</f>
        <v>1</v>
      </c>
      <c r="AF344" s="10" t="str">
        <f>IF(Crate_BOMs[[#This Row],['# POs in Crate]]=1,"",IF(VLOOKUP(Crate_BOMs[[#This Row],[crate no.]],Crates_[[crate no.]:[New Sublot]],3,FALSE)="","",VLOOKUP(Crate_BOMs[[#This Row],[crate no.]],Crates_[[crate no.]:[New Sublot]],3,FALSE)))</f>
        <v/>
      </c>
      <c r="AG344" s="6" t="str">
        <f>IF(Crate_BOMs[[#This Row],['# POs in Crate]]=1,Crate_BOMs[[#This Row],[PO Sublot]],IF(Crate_BOMs[[#This Row],[UPDATED Sublot]]="","",Crate_BOMs[[#This Row],[UPDATED Sublot]]))</f>
        <v>2.02</v>
      </c>
    </row>
    <row r="345" spans="1:33" x14ac:dyDescent="0.25">
      <c r="A345">
        <v>7</v>
      </c>
      <c r="B345">
        <v>300522778</v>
      </c>
      <c r="C345">
        <v>2394179</v>
      </c>
      <c r="D345">
        <v>1</v>
      </c>
      <c r="E345" t="s">
        <v>64</v>
      </c>
      <c r="F345" t="s">
        <v>72</v>
      </c>
      <c r="G345">
        <v>2181</v>
      </c>
      <c r="H345">
        <v>2496</v>
      </c>
      <c r="I345">
        <v>86</v>
      </c>
      <c r="J345">
        <v>98</v>
      </c>
      <c r="K345">
        <v>299</v>
      </c>
      <c r="L345">
        <v>1</v>
      </c>
      <c r="M345" t="s">
        <v>51</v>
      </c>
      <c r="N345" t="s">
        <v>52</v>
      </c>
      <c r="O345" s="2">
        <v>659.18216337999991</v>
      </c>
      <c r="P345" s="15">
        <v>45754</v>
      </c>
      <c r="Q345" s="15">
        <v>45777</v>
      </c>
      <c r="R345" s="15">
        <v>45784</v>
      </c>
      <c r="S345" t="s">
        <v>21</v>
      </c>
      <c r="T345">
        <v>7</v>
      </c>
      <c r="U345" s="2">
        <v>471.78924067999998</v>
      </c>
      <c r="V345" s="2">
        <v>6613.8678599999994</v>
      </c>
      <c r="W345" s="2">
        <v>9.0551183999999996</v>
      </c>
      <c r="X345" s="2">
        <v>1.5091863999999999</v>
      </c>
      <c r="Y345" s="2">
        <v>7.7427824000000003</v>
      </c>
      <c r="Z345" s="6">
        <f>Crate_BOMs[[#This Row],[glass weight (lb)]]+Crate_BOMs[[#This Row],[Crate Weight (lb)]]/COUNTIF(Crate_BOMs[crate no.],Crate_BOMs[[#This Row],[crate no.]])</f>
        <v>726.58062633428563</v>
      </c>
      <c r="AA345" s="6" t="str">
        <f>IFERROR(MID(Crate_BOMs[[#This Row],[no]],FIND("ECN",Crate_BOMs[[#This Row],[no]]),200),MID(Crate_BOMs[[#This Row],[no]],39,200))</f>
        <v>2.02 GLZ02</v>
      </c>
      <c r="AB345" s="6" t="str">
        <f>SUBSTITUTE(IF(RIGHT(Crate_BOMs[[#This Row],[PO Sublot-GL]],6)="curved",RIGHT(Crate_BOMs[[#This Row],[PO Sublot-GL]],12),RIGHT(Crate_BOMs[[#This Row],[PO Sublot-GL]],5))," ","")</f>
        <v>GLZ02</v>
      </c>
      <c r="AC345" s="6" t="str">
        <f>SUBSTITUTE(LEFT(Crate_BOMs[[#This Row],[PO Sublot-GL]],LEN(Crate_BOMs[[#This Row],[PO Sublot-GL]])-LEN(Crate_BOMs[[#This Row],[Glass Type]]))," ","")</f>
        <v>2.02</v>
      </c>
      <c r="AD345" s="6" t="str">
        <f>LEFT(Crate_BOMs[[#This Row],[no]],FIND(" ",Crate_BOMs[[#This Row],[no]],5)-1)</f>
        <v>PO 40538</v>
      </c>
      <c r="AE345" s="6" cm="1">
        <f t="array" ref="AE345">COUNTA(_xlfn.UNIQUE(_xlfn._xlws.FILTER(Crate_BOMs[PO],Crate_BOMs[crate no.]=Crate_BOMs[[#This Row],[crate no.]])))</f>
        <v>1</v>
      </c>
      <c r="AF345" s="10" t="str">
        <f>IF(Crate_BOMs[[#This Row],['# POs in Crate]]=1,"",IF(VLOOKUP(Crate_BOMs[[#This Row],[crate no.]],Crates_[[crate no.]:[New Sublot]],3,FALSE)="","",VLOOKUP(Crate_BOMs[[#This Row],[crate no.]],Crates_[[crate no.]:[New Sublot]],3,FALSE)))</f>
        <v/>
      </c>
      <c r="AG345" s="6" t="str">
        <f>IF(Crate_BOMs[[#This Row],['# POs in Crate]]=1,Crate_BOMs[[#This Row],[PO Sublot]],IF(Crate_BOMs[[#This Row],[UPDATED Sublot]]="","",Crate_BOMs[[#This Row],[UPDATED Sublot]]))</f>
        <v>2.02</v>
      </c>
    </row>
    <row r="346" spans="1:33" x14ac:dyDescent="0.25">
      <c r="A346">
        <v>7</v>
      </c>
      <c r="B346">
        <v>300522778</v>
      </c>
      <c r="C346">
        <v>2394179</v>
      </c>
      <c r="D346">
        <v>1</v>
      </c>
      <c r="E346" t="s">
        <v>64</v>
      </c>
      <c r="F346" t="s">
        <v>72</v>
      </c>
      <c r="G346">
        <v>2181</v>
      </c>
      <c r="H346">
        <v>2496</v>
      </c>
      <c r="I346">
        <v>86</v>
      </c>
      <c r="J346">
        <v>98</v>
      </c>
      <c r="K346">
        <v>299</v>
      </c>
      <c r="L346">
        <v>1</v>
      </c>
      <c r="M346" t="s">
        <v>51</v>
      </c>
      <c r="N346" t="s">
        <v>52</v>
      </c>
      <c r="O346" s="2">
        <v>659.18216337999991</v>
      </c>
      <c r="P346" s="15">
        <v>45754</v>
      </c>
      <c r="Q346" s="15">
        <v>45777</v>
      </c>
      <c r="R346" s="15">
        <v>45784</v>
      </c>
      <c r="S346" t="s">
        <v>21</v>
      </c>
      <c r="T346">
        <v>7</v>
      </c>
      <c r="U346" s="2">
        <v>471.78924067999998</v>
      </c>
      <c r="V346" s="2">
        <v>6613.8678599999994</v>
      </c>
      <c r="W346" s="2">
        <v>9.0551183999999996</v>
      </c>
      <c r="X346" s="2">
        <v>1.5091863999999999</v>
      </c>
      <c r="Y346" s="2">
        <v>7.7427824000000003</v>
      </c>
      <c r="Z346" s="6">
        <f>Crate_BOMs[[#This Row],[glass weight (lb)]]+Crate_BOMs[[#This Row],[Crate Weight (lb)]]/COUNTIF(Crate_BOMs[crate no.],Crate_BOMs[[#This Row],[crate no.]])</f>
        <v>726.58062633428563</v>
      </c>
      <c r="AA346" s="6" t="str">
        <f>IFERROR(MID(Crate_BOMs[[#This Row],[no]],FIND("ECN",Crate_BOMs[[#This Row],[no]]),200),MID(Crate_BOMs[[#This Row],[no]],39,200))</f>
        <v>2.02 GLZ02</v>
      </c>
      <c r="AB346" s="6" t="str">
        <f>SUBSTITUTE(IF(RIGHT(Crate_BOMs[[#This Row],[PO Sublot-GL]],6)="curved",RIGHT(Crate_BOMs[[#This Row],[PO Sublot-GL]],12),RIGHT(Crate_BOMs[[#This Row],[PO Sublot-GL]],5))," ","")</f>
        <v>GLZ02</v>
      </c>
      <c r="AC346" s="6" t="str">
        <f>SUBSTITUTE(LEFT(Crate_BOMs[[#This Row],[PO Sublot-GL]],LEN(Crate_BOMs[[#This Row],[PO Sublot-GL]])-LEN(Crate_BOMs[[#This Row],[Glass Type]]))," ","")</f>
        <v>2.02</v>
      </c>
      <c r="AD346" s="6" t="str">
        <f>LEFT(Crate_BOMs[[#This Row],[no]],FIND(" ",Crate_BOMs[[#This Row],[no]],5)-1)</f>
        <v>PO 40538</v>
      </c>
      <c r="AE346" s="6" cm="1">
        <f t="array" ref="AE346">COUNTA(_xlfn.UNIQUE(_xlfn._xlws.FILTER(Crate_BOMs[PO],Crate_BOMs[crate no.]=Crate_BOMs[[#This Row],[crate no.]])))</f>
        <v>1</v>
      </c>
      <c r="AF346" s="10" t="str">
        <f>IF(Crate_BOMs[[#This Row],['# POs in Crate]]=1,"",IF(VLOOKUP(Crate_BOMs[[#This Row],[crate no.]],Crates_[[crate no.]:[New Sublot]],3,FALSE)="","",VLOOKUP(Crate_BOMs[[#This Row],[crate no.]],Crates_[[crate no.]:[New Sublot]],3,FALSE)))</f>
        <v/>
      </c>
      <c r="AG346" s="6" t="str">
        <f>IF(Crate_BOMs[[#This Row],['# POs in Crate]]=1,Crate_BOMs[[#This Row],[PO Sublot]],IF(Crate_BOMs[[#This Row],[UPDATED Sublot]]="","",Crate_BOMs[[#This Row],[UPDATED Sublot]]))</f>
        <v>2.02</v>
      </c>
    </row>
    <row r="347" spans="1:33" x14ac:dyDescent="0.25">
      <c r="A347">
        <v>7</v>
      </c>
      <c r="B347">
        <v>300522778</v>
      </c>
      <c r="C347">
        <v>2394179</v>
      </c>
      <c r="D347">
        <v>1</v>
      </c>
      <c r="E347" t="s">
        <v>64</v>
      </c>
      <c r="F347" t="s">
        <v>72</v>
      </c>
      <c r="G347">
        <v>2181</v>
      </c>
      <c r="H347">
        <v>2496</v>
      </c>
      <c r="I347">
        <v>86</v>
      </c>
      <c r="J347">
        <v>98</v>
      </c>
      <c r="K347">
        <v>299</v>
      </c>
      <c r="L347">
        <v>1</v>
      </c>
      <c r="M347" t="s">
        <v>51</v>
      </c>
      <c r="N347" t="s">
        <v>52</v>
      </c>
      <c r="O347" s="2">
        <v>659.18216337999991</v>
      </c>
      <c r="P347" s="15">
        <v>45754</v>
      </c>
      <c r="Q347" s="15">
        <v>45777</v>
      </c>
      <c r="R347" s="15">
        <v>45784</v>
      </c>
      <c r="S347" t="s">
        <v>21</v>
      </c>
      <c r="T347">
        <v>7</v>
      </c>
      <c r="U347" s="2">
        <v>471.78924067999998</v>
      </c>
      <c r="V347" s="2">
        <v>6613.8678599999994</v>
      </c>
      <c r="W347" s="2">
        <v>9.0551183999999996</v>
      </c>
      <c r="X347" s="2">
        <v>1.5091863999999999</v>
      </c>
      <c r="Y347" s="2">
        <v>7.7427824000000003</v>
      </c>
      <c r="Z347" s="6">
        <f>Crate_BOMs[[#This Row],[glass weight (lb)]]+Crate_BOMs[[#This Row],[Crate Weight (lb)]]/COUNTIF(Crate_BOMs[crate no.],Crate_BOMs[[#This Row],[crate no.]])</f>
        <v>726.58062633428563</v>
      </c>
      <c r="AA347" s="6" t="str">
        <f>IFERROR(MID(Crate_BOMs[[#This Row],[no]],FIND("ECN",Crate_BOMs[[#This Row],[no]]),200),MID(Crate_BOMs[[#This Row],[no]],39,200))</f>
        <v>2.02 GLZ02</v>
      </c>
      <c r="AB347" s="6" t="str">
        <f>SUBSTITUTE(IF(RIGHT(Crate_BOMs[[#This Row],[PO Sublot-GL]],6)="curved",RIGHT(Crate_BOMs[[#This Row],[PO Sublot-GL]],12),RIGHT(Crate_BOMs[[#This Row],[PO Sublot-GL]],5))," ","")</f>
        <v>GLZ02</v>
      </c>
      <c r="AC347" s="6" t="str">
        <f>SUBSTITUTE(LEFT(Crate_BOMs[[#This Row],[PO Sublot-GL]],LEN(Crate_BOMs[[#This Row],[PO Sublot-GL]])-LEN(Crate_BOMs[[#This Row],[Glass Type]]))," ","")</f>
        <v>2.02</v>
      </c>
      <c r="AD347" s="6" t="str">
        <f>LEFT(Crate_BOMs[[#This Row],[no]],FIND(" ",Crate_BOMs[[#This Row],[no]],5)-1)</f>
        <v>PO 40538</v>
      </c>
      <c r="AE347" s="6" cm="1">
        <f t="array" ref="AE347">COUNTA(_xlfn.UNIQUE(_xlfn._xlws.FILTER(Crate_BOMs[PO],Crate_BOMs[crate no.]=Crate_BOMs[[#This Row],[crate no.]])))</f>
        <v>1</v>
      </c>
      <c r="AF347" s="10" t="str">
        <f>IF(Crate_BOMs[[#This Row],['# POs in Crate]]=1,"",IF(VLOOKUP(Crate_BOMs[[#This Row],[crate no.]],Crates_[[crate no.]:[New Sublot]],3,FALSE)="","",VLOOKUP(Crate_BOMs[[#This Row],[crate no.]],Crates_[[crate no.]:[New Sublot]],3,FALSE)))</f>
        <v/>
      </c>
      <c r="AG347" s="6" t="str">
        <f>IF(Crate_BOMs[[#This Row],['# POs in Crate]]=1,Crate_BOMs[[#This Row],[PO Sublot]],IF(Crate_BOMs[[#This Row],[UPDATED Sublot]]="","",Crate_BOMs[[#This Row],[UPDATED Sublot]]))</f>
        <v>2.02</v>
      </c>
    </row>
    <row r="348" spans="1:33" x14ac:dyDescent="0.25">
      <c r="A348">
        <v>7</v>
      </c>
      <c r="B348">
        <v>300522778</v>
      </c>
      <c r="C348">
        <v>2394179</v>
      </c>
      <c r="D348">
        <v>1</v>
      </c>
      <c r="E348" t="s">
        <v>64</v>
      </c>
      <c r="F348" t="s">
        <v>72</v>
      </c>
      <c r="G348">
        <v>2181</v>
      </c>
      <c r="H348">
        <v>2496</v>
      </c>
      <c r="I348">
        <v>86</v>
      </c>
      <c r="J348">
        <v>98</v>
      </c>
      <c r="K348">
        <v>299</v>
      </c>
      <c r="L348">
        <v>1</v>
      </c>
      <c r="M348" t="s">
        <v>51</v>
      </c>
      <c r="N348" t="s">
        <v>52</v>
      </c>
      <c r="O348" s="2">
        <v>659.18216337999991</v>
      </c>
      <c r="P348" s="15">
        <v>45754</v>
      </c>
      <c r="Q348" s="15">
        <v>45777</v>
      </c>
      <c r="R348" s="15">
        <v>45784</v>
      </c>
      <c r="S348" t="s">
        <v>21</v>
      </c>
      <c r="T348">
        <v>7</v>
      </c>
      <c r="U348" s="2">
        <v>471.78924067999998</v>
      </c>
      <c r="V348" s="2">
        <v>6613.8678599999994</v>
      </c>
      <c r="W348" s="2">
        <v>9.0551183999999996</v>
      </c>
      <c r="X348" s="2">
        <v>1.5091863999999999</v>
      </c>
      <c r="Y348" s="2">
        <v>7.7427824000000003</v>
      </c>
      <c r="Z348" s="6">
        <f>Crate_BOMs[[#This Row],[glass weight (lb)]]+Crate_BOMs[[#This Row],[Crate Weight (lb)]]/COUNTIF(Crate_BOMs[crate no.],Crate_BOMs[[#This Row],[crate no.]])</f>
        <v>726.58062633428563</v>
      </c>
      <c r="AA348" s="6" t="str">
        <f>IFERROR(MID(Crate_BOMs[[#This Row],[no]],FIND("ECN",Crate_BOMs[[#This Row],[no]]),200),MID(Crate_BOMs[[#This Row],[no]],39,200))</f>
        <v>2.02 GLZ02</v>
      </c>
      <c r="AB348" s="6" t="str">
        <f>SUBSTITUTE(IF(RIGHT(Crate_BOMs[[#This Row],[PO Sublot-GL]],6)="curved",RIGHT(Crate_BOMs[[#This Row],[PO Sublot-GL]],12),RIGHT(Crate_BOMs[[#This Row],[PO Sublot-GL]],5))," ","")</f>
        <v>GLZ02</v>
      </c>
      <c r="AC348" s="6" t="str">
        <f>SUBSTITUTE(LEFT(Crate_BOMs[[#This Row],[PO Sublot-GL]],LEN(Crate_BOMs[[#This Row],[PO Sublot-GL]])-LEN(Crate_BOMs[[#This Row],[Glass Type]]))," ","")</f>
        <v>2.02</v>
      </c>
      <c r="AD348" s="6" t="str">
        <f>LEFT(Crate_BOMs[[#This Row],[no]],FIND(" ",Crate_BOMs[[#This Row],[no]],5)-1)</f>
        <v>PO 40538</v>
      </c>
      <c r="AE348" s="6" cm="1">
        <f t="array" ref="AE348">COUNTA(_xlfn.UNIQUE(_xlfn._xlws.FILTER(Crate_BOMs[PO],Crate_BOMs[crate no.]=Crate_BOMs[[#This Row],[crate no.]])))</f>
        <v>1</v>
      </c>
      <c r="AF348" s="10" t="str">
        <f>IF(Crate_BOMs[[#This Row],['# POs in Crate]]=1,"",IF(VLOOKUP(Crate_BOMs[[#This Row],[crate no.]],Crates_[[crate no.]:[New Sublot]],3,FALSE)="","",VLOOKUP(Crate_BOMs[[#This Row],[crate no.]],Crates_[[crate no.]:[New Sublot]],3,FALSE)))</f>
        <v/>
      </c>
      <c r="AG348" s="6" t="str">
        <f>IF(Crate_BOMs[[#This Row],['# POs in Crate]]=1,Crate_BOMs[[#This Row],[PO Sublot]],IF(Crate_BOMs[[#This Row],[UPDATED Sublot]]="","",Crate_BOMs[[#This Row],[UPDATED Sublot]]))</f>
        <v>2.02</v>
      </c>
    </row>
    <row r="349" spans="1:33" x14ac:dyDescent="0.25">
      <c r="A349">
        <v>7</v>
      </c>
      <c r="B349">
        <v>300522778</v>
      </c>
      <c r="C349">
        <v>2394179</v>
      </c>
      <c r="D349">
        <v>1</v>
      </c>
      <c r="E349" t="s">
        <v>64</v>
      </c>
      <c r="F349" t="s">
        <v>72</v>
      </c>
      <c r="G349">
        <v>2181</v>
      </c>
      <c r="H349">
        <v>2496</v>
      </c>
      <c r="I349">
        <v>86</v>
      </c>
      <c r="J349">
        <v>98</v>
      </c>
      <c r="K349">
        <v>299</v>
      </c>
      <c r="L349">
        <v>1</v>
      </c>
      <c r="M349" t="s">
        <v>51</v>
      </c>
      <c r="N349" t="s">
        <v>52</v>
      </c>
      <c r="O349" s="2">
        <v>659.18216337999991</v>
      </c>
      <c r="P349" s="15">
        <v>45754</v>
      </c>
      <c r="Q349" s="15">
        <v>45777</v>
      </c>
      <c r="R349" s="15">
        <v>45784</v>
      </c>
      <c r="S349" t="s">
        <v>21</v>
      </c>
      <c r="T349">
        <v>7</v>
      </c>
      <c r="U349" s="2">
        <v>471.78924067999998</v>
      </c>
      <c r="V349" s="2">
        <v>6613.8678599999994</v>
      </c>
      <c r="W349" s="2">
        <v>9.0551183999999996</v>
      </c>
      <c r="X349" s="2">
        <v>1.5091863999999999</v>
      </c>
      <c r="Y349" s="2">
        <v>7.7427824000000003</v>
      </c>
      <c r="Z349" s="6">
        <f>Crate_BOMs[[#This Row],[glass weight (lb)]]+Crate_BOMs[[#This Row],[Crate Weight (lb)]]/COUNTIF(Crate_BOMs[crate no.],Crate_BOMs[[#This Row],[crate no.]])</f>
        <v>726.58062633428563</v>
      </c>
      <c r="AA349" s="6" t="str">
        <f>IFERROR(MID(Crate_BOMs[[#This Row],[no]],FIND("ECN",Crate_BOMs[[#This Row],[no]]),200),MID(Crate_BOMs[[#This Row],[no]],39,200))</f>
        <v>2.02 GLZ02</v>
      </c>
      <c r="AB349" s="6" t="str">
        <f>SUBSTITUTE(IF(RIGHT(Crate_BOMs[[#This Row],[PO Sublot-GL]],6)="curved",RIGHT(Crate_BOMs[[#This Row],[PO Sublot-GL]],12),RIGHT(Crate_BOMs[[#This Row],[PO Sublot-GL]],5))," ","")</f>
        <v>GLZ02</v>
      </c>
      <c r="AC349" s="6" t="str">
        <f>SUBSTITUTE(LEFT(Crate_BOMs[[#This Row],[PO Sublot-GL]],LEN(Crate_BOMs[[#This Row],[PO Sublot-GL]])-LEN(Crate_BOMs[[#This Row],[Glass Type]]))," ","")</f>
        <v>2.02</v>
      </c>
      <c r="AD349" s="6" t="str">
        <f>LEFT(Crate_BOMs[[#This Row],[no]],FIND(" ",Crate_BOMs[[#This Row],[no]],5)-1)</f>
        <v>PO 40538</v>
      </c>
      <c r="AE349" s="6" cm="1">
        <f t="array" ref="AE349">COUNTA(_xlfn.UNIQUE(_xlfn._xlws.FILTER(Crate_BOMs[PO],Crate_BOMs[crate no.]=Crate_BOMs[[#This Row],[crate no.]])))</f>
        <v>1</v>
      </c>
      <c r="AF349" s="10" t="str">
        <f>IF(Crate_BOMs[[#This Row],['# POs in Crate]]=1,"",IF(VLOOKUP(Crate_BOMs[[#This Row],[crate no.]],Crates_[[crate no.]:[New Sublot]],3,FALSE)="","",VLOOKUP(Crate_BOMs[[#This Row],[crate no.]],Crates_[[crate no.]:[New Sublot]],3,FALSE)))</f>
        <v/>
      </c>
      <c r="AG349" s="6" t="str">
        <f>IF(Crate_BOMs[[#This Row],['# POs in Crate]]=1,Crate_BOMs[[#This Row],[PO Sublot]],IF(Crate_BOMs[[#This Row],[UPDATED Sublot]]="","",Crate_BOMs[[#This Row],[UPDATED Sublot]]))</f>
        <v>2.02</v>
      </c>
    </row>
    <row r="350" spans="1:33" x14ac:dyDescent="0.25">
      <c r="A350">
        <v>7</v>
      </c>
      <c r="B350">
        <v>300522778</v>
      </c>
      <c r="C350">
        <v>2394179</v>
      </c>
      <c r="D350">
        <v>1</v>
      </c>
      <c r="E350" t="s">
        <v>64</v>
      </c>
      <c r="F350" t="s">
        <v>72</v>
      </c>
      <c r="G350">
        <v>2181</v>
      </c>
      <c r="H350">
        <v>2496</v>
      </c>
      <c r="I350">
        <v>86</v>
      </c>
      <c r="J350">
        <v>98</v>
      </c>
      <c r="K350">
        <v>299</v>
      </c>
      <c r="L350">
        <v>1</v>
      </c>
      <c r="M350" t="s">
        <v>51</v>
      </c>
      <c r="N350" t="s">
        <v>52</v>
      </c>
      <c r="O350" s="2">
        <v>659.18216337999991</v>
      </c>
      <c r="P350" s="15">
        <v>45754</v>
      </c>
      <c r="Q350" s="15">
        <v>45777</v>
      </c>
      <c r="R350" s="15">
        <v>45784</v>
      </c>
      <c r="S350" t="s">
        <v>21</v>
      </c>
      <c r="T350">
        <v>7</v>
      </c>
      <c r="U350" s="2">
        <v>471.78924067999998</v>
      </c>
      <c r="V350" s="2">
        <v>6613.8678599999994</v>
      </c>
      <c r="W350" s="2">
        <v>9.0551183999999996</v>
      </c>
      <c r="X350" s="2">
        <v>1.5091863999999999</v>
      </c>
      <c r="Y350" s="2">
        <v>7.7427824000000003</v>
      </c>
      <c r="Z350" s="6">
        <f>Crate_BOMs[[#This Row],[glass weight (lb)]]+Crate_BOMs[[#This Row],[Crate Weight (lb)]]/COUNTIF(Crate_BOMs[crate no.],Crate_BOMs[[#This Row],[crate no.]])</f>
        <v>726.58062633428563</v>
      </c>
      <c r="AA350" s="6" t="str">
        <f>IFERROR(MID(Crate_BOMs[[#This Row],[no]],FIND("ECN",Crate_BOMs[[#This Row],[no]]),200),MID(Crate_BOMs[[#This Row],[no]],39,200))</f>
        <v>2.02 GLZ02</v>
      </c>
      <c r="AB350" s="6" t="str">
        <f>SUBSTITUTE(IF(RIGHT(Crate_BOMs[[#This Row],[PO Sublot-GL]],6)="curved",RIGHT(Crate_BOMs[[#This Row],[PO Sublot-GL]],12),RIGHT(Crate_BOMs[[#This Row],[PO Sublot-GL]],5))," ","")</f>
        <v>GLZ02</v>
      </c>
      <c r="AC350" s="6" t="str">
        <f>SUBSTITUTE(LEFT(Crate_BOMs[[#This Row],[PO Sublot-GL]],LEN(Crate_BOMs[[#This Row],[PO Sublot-GL]])-LEN(Crate_BOMs[[#This Row],[Glass Type]]))," ","")</f>
        <v>2.02</v>
      </c>
      <c r="AD350" s="6" t="str">
        <f>LEFT(Crate_BOMs[[#This Row],[no]],FIND(" ",Crate_BOMs[[#This Row],[no]],5)-1)</f>
        <v>PO 40538</v>
      </c>
      <c r="AE350" s="6" cm="1">
        <f t="array" ref="AE350">COUNTA(_xlfn.UNIQUE(_xlfn._xlws.FILTER(Crate_BOMs[PO],Crate_BOMs[crate no.]=Crate_BOMs[[#This Row],[crate no.]])))</f>
        <v>1</v>
      </c>
      <c r="AF350" s="10" t="str">
        <f>IF(Crate_BOMs[[#This Row],['# POs in Crate]]=1,"",IF(VLOOKUP(Crate_BOMs[[#This Row],[crate no.]],Crates_[[crate no.]:[New Sublot]],3,FALSE)="","",VLOOKUP(Crate_BOMs[[#This Row],[crate no.]],Crates_[[crate no.]:[New Sublot]],3,FALSE)))</f>
        <v/>
      </c>
      <c r="AG350" s="6" t="str">
        <f>IF(Crate_BOMs[[#This Row],['# POs in Crate]]=1,Crate_BOMs[[#This Row],[PO Sublot]],IF(Crate_BOMs[[#This Row],[UPDATED Sublot]]="","",Crate_BOMs[[#This Row],[UPDATED Sublot]]))</f>
        <v>2.02</v>
      </c>
    </row>
    <row r="351" spans="1:33" x14ac:dyDescent="0.25">
      <c r="A351">
        <v>7</v>
      </c>
      <c r="B351">
        <v>300522778</v>
      </c>
      <c r="C351">
        <v>2394179</v>
      </c>
      <c r="D351">
        <v>1</v>
      </c>
      <c r="E351" t="s">
        <v>64</v>
      </c>
      <c r="F351" t="s">
        <v>72</v>
      </c>
      <c r="G351">
        <v>2181</v>
      </c>
      <c r="H351">
        <v>2496</v>
      </c>
      <c r="I351">
        <v>86</v>
      </c>
      <c r="J351">
        <v>98</v>
      </c>
      <c r="K351">
        <v>299</v>
      </c>
      <c r="L351">
        <v>1</v>
      </c>
      <c r="M351" t="s">
        <v>51</v>
      </c>
      <c r="N351" t="s">
        <v>52</v>
      </c>
      <c r="O351" s="2">
        <v>659.18216337999991</v>
      </c>
      <c r="P351" s="15">
        <v>45754</v>
      </c>
      <c r="Q351" s="15">
        <v>45777</v>
      </c>
      <c r="R351" s="15">
        <v>45784</v>
      </c>
      <c r="S351" t="s">
        <v>21</v>
      </c>
      <c r="T351">
        <v>7</v>
      </c>
      <c r="U351" s="2">
        <v>471.78924067999998</v>
      </c>
      <c r="V351" s="2">
        <v>6613.8678599999994</v>
      </c>
      <c r="W351" s="2">
        <v>9.0551183999999996</v>
      </c>
      <c r="X351" s="2">
        <v>1.5091863999999999</v>
      </c>
      <c r="Y351" s="2">
        <v>7.7427824000000003</v>
      </c>
      <c r="Z351" s="6">
        <f>Crate_BOMs[[#This Row],[glass weight (lb)]]+Crate_BOMs[[#This Row],[Crate Weight (lb)]]/COUNTIF(Crate_BOMs[crate no.],Crate_BOMs[[#This Row],[crate no.]])</f>
        <v>726.58062633428563</v>
      </c>
      <c r="AA351" s="6" t="str">
        <f>IFERROR(MID(Crate_BOMs[[#This Row],[no]],FIND("ECN",Crate_BOMs[[#This Row],[no]]),200),MID(Crate_BOMs[[#This Row],[no]],39,200))</f>
        <v>2.02 GLZ02</v>
      </c>
      <c r="AB351" s="6" t="str">
        <f>SUBSTITUTE(IF(RIGHT(Crate_BOMs[[#This Row],[PO Sublot-GL]],6)="curved",RIGHT(Crate_BOMs[[#This Row],[PO Sublot-GL]],12),RIGHT(Crate_BOMs[[#This Row],[PO Sublot-GL]],5))," ","")</f>
        <v>GLZ02</v>
      </c>
      <c r="AC351" s="6" t="str">
        <f>SUBSTITUTE(LEFT(Crate_BOMs[[#This Row],[PO Sublot-GL]],LEN(Crate_BOMs[[#This Row],[PO Sublot-GL]])-LEN(Crate_BOMs[[#This Row],[Glass Type]]))," ","")</f>
        <v>2.02</v>
      </c>
      <c r="AD351" s="6" t="str">
        <f>LEFT(Crate_BOMs[[#This Row],[no]],FIND(" ",Crate_BOMs[[#This Row],[no]],5)-1)</f>
        <v>PO 40538</v>
      </c>
      <c r="AE351" s="6" cm="1">
        <f t="array" ref="AE351">COUNTA(_xlfn.UNIQUE(_xlfn._xlws.FILTER(Crate_BOMs[PO],Crate_BOMs[crate no.]=Crate_BOMs[[#This Row],[crate no.]])))</f>
        <v>1</v>
      </c>
      <c r="AF351" s="10" t="str">
        <f>IF(Crate_BOMs[[#This Row],['# POs in Crate]]=1,"",IF(VLOOKUP(Crate_BOMs[[#This Row],[crate no.]],Crates_[[crate no.]:[New Sublot]],3,FALSE)="","",VLOOKUP(Crate_BOMs[[#This Row],[crate no.]],Crates_[[crate no.]:[New Sublot]],3,FALSE)))</f>
        <v/>
      </c>
      <c r="AG351" s="6" t="str">
        <f>IF(Crate_BOMs[[#This Row],['# POs in Crate]]=1,Crate_BOMs[[#This Row],[PO Sublot]],IF(Crate_BOMs[[#This Row],[UPDATED Sublot]]="","",Crate_BOMs[[#This Row],[UPDATED Sublot]]))</f>
        <v>2.02</v>
      </c>
    </row>
    <row r="352" spans="1:33" x14ac:dyDescent="0.25">
      <c r="A352">
        <v>8</v>
      </c>
      <c r="B352">
        <v>300521290</v>
      </c>
      <c r="C352">
        <v>2394737</v>
      </c>
      <c r="D352">
        <v>1</v>
      </c>
      <c r="E352" t="s">
        <v>148</v>
      </c>
      <c r="F352" t="s">
        <v>150</v>
      </c>
      <c r="G352">
        <v>2892</v>
      </c>
      <c r="H352">
        <v>2496</v>
      </c>
      <c r="I352">
        <v>114</v>
      </c>
      <c r="J352">
        <v>98</v>
      </c>
      <c r="K352">
        <v>397</v>
      </c>
      <c r="L352">
        <v>1</v>
      </c>
      <c r="M352" t="s">
        <v>55</v>
      </c>
      <c r="N352" t="s">
        <v>56</v>
      </c>
      <c r="O352" s="2">
        <v>875.2351801399999</v>
      </c>
      <c r="P352" s="15">
        <v>45754</v>
      </c>
      <c r="Q352" s="15">
        <v>45777</v>
      </c>
      <c r="R352" s="15">
        <v>45784</v>
      </c>
      <c r="S352" t="s">
        <v>21</v>
      </c>
      <c r="T352">
        <v>5</v>
      </c>
      <c r="U352" s="2">
        <v>500.44933473999998</v>
      </c>
      <c r="V352" s="2">
        <v>6613.8678599999994</v>
      </c>
      <c r="W352" s="2">
        <v>10.367454400000002</v>
      </c>
      <c r="X352" s="2">
        <v>1.2139108000000001</v>
      </c>
      <c r="Y352" s="2">
        <v>8.7926511999999999</v>
      </c>
      <c r="Z352" s="6">
        <f>Crate_BOMs[[#This Row],[glass weight (lb)]]+Crate_BOMs[[#This Row],[Crate Weight (lb)]]/COUNTIF(Crate_BOMs[crate no.],Crate_BOMs[[#This Row],[crate no.]])</f>
        <v>975.32504708799991</v>
      </c>
      <c r="AA352" s="6" t="str">
        <f>IFERROR(MID(Crate_BOMs[[#This Row],[no]],FIND("ECN",Crate_BOMs[[#This Row],[no]]),200),MID(Crate_BOMs[[#This Row],[no]],39,200))</f>
        <v>2.02 GLA01</v>
      </c>
      <c r="AB352" s="6" t="str">
        <f>SUBSTITUTE(IF(RIGHT(Crate_BOMs[[#This Row],[PO Sublot-GL]],6)="curved",RIGHT(Crate_BOMs[[#This Row],[PO Sublot-GL]],12),RIGHT(Crate_BOMs[[#This Row],[PO Sublot-GL]],5))," ","")</f>
        <v>GLA01</v>
      </c>
      <c r="AC352" s="6" t="str">
        <f>SUBSTITUTE(LEFT(Crate_BOMs[[#This Row],[PO Sublot-GL]],LEN(Crate_BOMs[[#This Row],[PO Sublot-GL]])-LEN(Crate_BOMs[[#This Row],[Glass Type]]))," ","")</f>
        <v>2.02</v>
      </c>
      <c r="AD352" s="6" t="str">
        <f>LEFT(Crate_BOMs[[#This Row],[no]],FIND(" ",Crate_BOMs[[#This Row],[no]],5)-1)</f>
        <v>PO 40538</v>
      </c>
      <c r="AE352" s="6" cm="1">
        <f t="array" ref="AE352">COUNTA(_xlfn.UNIQUE(_xlfn._xlws.FILTER(Crate_BOMs[PO],Crate_BOMs[crate no.]=Crate_BOMs[[#This Row],[crate no.]])))</f>
        <v>1</v>
      </c>
      <c r="AF352" s="10" t="str">
        <f>IF(Crate_BOMs[[#This Row],['# POs in Crate]]=1,"",IF(VLOOKUP(Crate_BOMs[[#This Row],[crate no.]],Crates_[[crate no.]:[New Sublot]],3,FALSE)="","",VLOOKUP(Crate_BOMs[[#This Row],[crate no.]],Crates_[[crate no.]:[New Sublot]],3,FALSE)))</f>
        <v/>
      </c>
      <c r="AG352" s="6" t="str">
        <f>IF(Crate_BOMs[[#This Row],['# POs in Crate]]=1,Crate_BOMs[[#This Row],[PO Sublot]],IF(Crate_BOMs[[#This Row],[UPDATED Sublot]]="","",Crate_BOMs[[#This Row],[UPDATED Sublot]]))</f>
        <v>2.02</v>
      </c>
    </row>
    <row r="353" spans="1:33" x14ac:dyDescent="0.25">
      <c r="A353">
        <v>8</v>
      </c>
      <c r="B353">
        <v>300521290</v>
      </c>
      <c r="C353">
        <v>2394737</v>
      </c>
      <c r="D353">
        <v>1</v>
      </c>
      <c r="E353" t="s">
        <v>148</v>
      </c>
      <c r="F353" t="s">
        <v>150</v>
      </c>
      <c r="G353">
        <v>2892</v>
      </c>
      <c r="H353">
        <v>2496</v>
      </c>
      <c r="I353">
        <v>114</v>
      </c>
      <c r="J353">
        <v>98</v>
      </c>
      <c r="K353">
        <v>397</v>
      </c>
      <c r="L353">
        <v>1</v>
      </c>
      <c r="M353" t="s">
        <v>55</v>
      </c>
      <c r="N353" t="s">
        <v>56</v>
      </c>
      <c r="O353" s="2">
        <v>875.2351801399999</v>
      </c>
      <c r="P353" s="15">
        <v>45754</v>
      </c>
      <c r="Q353" s="15">
        <v>45777</v>
      </c>
      <c r="R353" s="15">
        <v>45784</v>
      </c>
      <c r="S353" t="s">
        <v>21</v>
      </c>
      <c r="T353">
        <v>5</v>
      </c>
      <c r="U353" s="2">
        <v>500.44933473999998</v>
      </c>
      <c r="V353" s="2">
        <v>6613.8678599999994</v>
      </c>
      <c r="W353" s="2">
        <v>10.367454400000002</v>
      </c>
      <c r="X353" s="2">
        <v>1.2139108000000001</v>
      </c>
      <c r="Y353" s="2">
        <v>8.7926511999999999</v>
      </c>
      <c r="Z353" s="6">
        <f>Crate_BOMs[[#This Row],[glass weight (lb)]]+Crate_BOMs[[#This Row],[Crate Weight (lb)]]/COUNTIF(Crate_BOMs[crate no.],Crate_BOMs[[#This Row],[crate no.]])</f>
        <v>975.32504708799991</v>
      </c>
      <c r="AA353" s="6" t="str">
        <f>IFERROR(MID(Crate_BOMs[[#This Row],[no]],FIND("ECN",Crate_BOMs[[#This Row],[no]]),200),MID(Crate_BOMs[[#This Row],[no]],39,200))</f>
        <v>2.02 GLA01</v>
      </c>
      <c r="AB353" s="6" t="str">
        <f>SUBSTITUTE(IF(RIGHT(Crate_BOMs[[#This Row],[PO Sublot-GL]],6)="curved",RIGHT(Crate_BOMs[[#This Row],[PO Sublot-GL]],12),RIGHT(Crate_BOMs[[#This Row],[PO Sublot-GL]],5))," ","")</f>
        <v>GLA01</v>
      </c>
      <c r="AC353" s="6" t="str">
        <f>SUBSTITUTE(LEFT(Crate_BOMs[[#This Row],[PO Sublot-GL]],LEN(Crate_BOMs[[#This Row],[PO Sublot-GL]])-LEN(Crate_BOMs[[#This Row],[Glass Type]]))," ","")</f>
        <v>2.02</v>
      </c>
      <c r="AD353" s="6" t="str">
        <f>LEFT(Crate_BOMs[[#This Row],[no]],FIND(" ",Crate_BOMs[[#This Row],[no]],5)-1)</f>
        <v>PO 40538</v>
      </c>
      <c r="AE353" s="6" cm="1">
        <f t="array" ref="AE353">COUNTA(_xlfn.UNIQUE(_xlfn._xlws.FILTER(Crate_BOMs[PO],Crate_BOMs[crate no.]=Crate_BOMs[[#This Row],[crate no.]])))</f>
        <v>1</v>
      </c>
      <c r="AF353" s="10" t="str">
        <f>IF(Crate_BOMs[[#This Row],['# POs in Crate]]=1,"",IF(VLOOKUP(Crate_BOMs[[#This Row],[crate no.]],Crates_[[crate no.]:[New Sublot]],3,FALSE)="","",VLOOKUP(Crate_BOMs[[#This Row],[crate no.]],Crates_[[crate no.]:[New Sublot]],3,FALSE)))</f>
        <v/>
      </c>
      <c r="AG353" s="6" t="str">
        <f>IF(Crate_BOMs[[#This Row],['# POs in Crate]]=1,Crate_BOMs[[#This Row],[PO Sublot]],IF(Crate_BOMs[[#This Row],[UPDATED Sublot]]="","",Crate_BOMs[[#This Row],[UPDATED Sublot]]))</f>
        <v>2.02</v>
      </c>
    </row>
    <row r="354" spans="1:33" x14ac:dyDescent="0.25">
      <c r="A354">
        <v>8</v>
      </c>
      <c r="B354">
        <v>300521290</v>
      </c>
      <c r="C354">
        <v>2394737</v>
      </c>
      <c r="D354">
        <v>1</v>
      </c>
      <c r="E354" t="s">
        <v>148</v>
      </c>
      <c r="F354" t="s">
        <v>150</v>
      </c>
      <c r="G354">
        <v>2892</v>
      </c>
      <c r="H354">
        <v>2496</v>
      </c>
      <c r="I354">
        <v>114</v>
      </c>
      <c r="J354">
        <v>98</v>
      </c>
      <c r="K354">
        <v>397</v>
      </c>
      <c r="L354">
        <v>1</v>
      </c>
      <c r="M354" t="s">
        <v>55</v>
      </c>
      <c r="N354" t="s">
        <v>56</v>
      </c>
      <c r="O354" s="2">
        <v>875.2351801399999</v>
      </c>
      <c r="P354" s="15">
        <v>45754</v>
      </c>
      <c r="Q354" s="15">
        <v>45777</v>
      </c>
      <c r="R354" s="15">
        <v>45784</v>
      </c>
      <c r="S354" t="s">
        <v>21</v>
      </c>
      <c r="T354">
        <v>5</v>
      </c>
      <c r="U354" s="2">
        <v>500.44933473999998</v>
      </c>
      <c r="V354" s="2">
        <v>6613.8678599999994</v>
      </c>
      <c r="W354" s="2">
        <v>10.367454400000002</v>
      </c>
      <c r="X354" s="2">
        <v>1.2139108000000001</v>
      </c>
      <c r="Y354" s="2">
        <v>8.7926511999999999</v>
      </c>
      <c r="Z354" s="6">
        <f>Crate_BOMs[[#This Row],[glass weight (lb)]]+Crate_BOMs[[#This Row],[Crate Weight (lb)]]/COUNTIF(Crate_BOMs[crate no.],Crate_BOMs[[#This Row],[crate no.]])</f>
        <v>975.32504708799991</v>
      </c>
      <c r="AA354" s="6" t="str">
        <f>IFERROR(MID(Crate_BOMs[[#This Row],[no]],FIND("ECN",Crate_BOMs[[#This Row],[no]]),200),MID(Crate_BOMs[[#This Row],[no]],39,200))</f>
        <v>2.02 GLA01</v>
      </c>
      <c r="AB354" s="6" t="str">
        <f>SUBSTITUTE(IF(RIGHT(Crate_BOMs[[#This Row],[PO Sublot-GL]],6)="curved",RIGHT(Crate_BOMs[[#This Row],[PO Sublot-GL]],12),RIGHT(Crate_BOMs[[#This Row],[PO Sublot-GL]],5))," ","")</f>
        <v>GLA01</v>
      </c>
      <c r="AC354" s="6" t="str">
        <f>SUBSTITUTE(LEFT(Crate_BOMs[[#This Row],[PO Sublot-GL]],LEN(Crate_BOMs[[#This Row],[PO Sublot-GL]])-LEN(Crate_BOMs[[#This Row],[Glass Type]]))," ","")</f>
        <v>2.02</v>
      </c>
      <c r="AD354" s="6" t="str">
        <f>LEFT(Crate_BOMs[[#This Row],[no]],FIND(" ",Crate_BOMs[[#This Row],[no]],5)-1)</f>
        <v>PO 40538</v>
      </c>
      <c r="AE354" s="6" cm="1">
        <f t="array" ref="AE354">COUNTA(_xlfn.UNIQUE(_xlfn._xlws.FILTER(Crate_BOMs[PO],Crate_BOMs[crate no.]=Crate_BOMs[[#This Row],[crate no.]])))</f>
        <v>1</v>
      </c>
      <c r="AF354" s="10" t="str">
        <f>IF(Crate_BOMs[[#This Row],['# POs in Crate]]=1,"",IF(VLOOKUP(Crate_BOMs[[#This Row],[crate no.]],Crates_[[crate no.]:[New Sublot]],3,FALSE)="","",VLOOKUP(Crate_BOMs[[#This Row],[crate no.]],Crates_[[crate no.]:[New Sublot]],3,FALSE)))</f>
        <v/>
      </c>
      <c r="AG354" s="6" t="str">
        <f>IF(Crate_BOMs[[#This Row],['# POs in Crate]]=1,Crate_BOMs[[#This Row],[PO Sublot]],IF(Crate_BOMs[[#This Row],[UPDATED Sublot]]="","",Crate_BOMs[[#This Row],[UPDATED Sublot]]))</f>
        <v>2.02</v>
      </c>
    </row>
    <row r="355" spans="1:33" x14ac:dyDescent="0.25">
      <c r="A355">
        <v>8</v>
      </c>
      <c r="B355">
        <v>300521290</v>
      </c>
      <c r="C355">
        <v>2394737</v>
      </c>
      <c r="D355">
        <v>1</v>
      </c>
      <c r="E355" t="s">
        <v>148</v>
      </c>
      <c r="F355" t="s">
        <v>150</v>
      </c>
      <c r="G355">
        <v>2892</v>
      </c>
      <c r="H355">
        <v>2496</v>
      </c>
      <c r="I355">
        <v>114</v>
      </c>
      <c r="J355">
        <v>98</v>
      </c>
      <c r="K355">
        <v>397</v>
      </c>
      <c r="L355">
        <v>1</v>
      </c>
      <c r="M355" t="s">
        <v>55</v>
      </c>
      <c r="N355" t="s">
        <v>56</v>
      </c>
      <c r="O355" s="2">
        <v>875.2351801399999</v>
      </c>
      <c r="P355" s="15">
        <v>45754</v>
      </c>
      <c r="Q355" s="15">
        <v>45777</v>
      </c>
      <c r="R355" s="15">
        <v>45784</v>
      </c>
      <c r="S355" t="s">
        <v>21</v>
      </c>
      <c r="T355">
        <v>5</v>
      </c>
      <c r="U355" s="2">
        <v>500.44933473999998</v>
      </c>
      <c r="V355" s="2">
        <v>6613.8678599999994</v>
      </c>
      <c r="W355" s="2">
        <v>10.367454400000002</v>
      </c>
      <c r="X355" s="2">
        <v>1.2139108000000001</v>
      </c>
      <c r="Y355" s="2">
        <v>8.7926511999999999</v>
      </c>
      <c r="Z355" s="6">
        <f>Crate_BOMs[[#This Row],[glass weight (lb)]]+Crate_BOMs[[#This Row],[Crate Weight (lb)]]/COUNTIF(Crate_BOMs[crate no.],Crate_BOMs[[#This Row],[crate no.]])</f>
        <v>975.32504708799991</v>
      </c>
      <c r="AA355" s="6" t="str">
        <f>IFERROR(MID(Crate_BOMs[[#This Row],[no]],FIND("ECN",Crate_BOMs[[#This Row],[no]]),200),MID(Crate_BOMs[[#This Row],[no]],39,200))</f>
        <v>2.02 GLA01</v>
      </c>
      <c r="AB355" s="6" t="str">
        <f>SUBSTITUTE(IF(RIGHT(Crate_BOMs[[#This Row],[PO Sublot-GL]],6)="curved",RIGHT(Crate_BOMs[[#This Row],[PO Sublot-GL]],12),RIGHT(Crate_BOMs[[#This Row],[PO Sublot-GL]],5))," ","")</f>
        <v>GLA01</v>
      </c>
      <c r="AC355" s="6" t="str">
        <f>SUBSTITUTE(LEFT(Crate_BOMs[[#This Row],[PO Sublot-GL]],LEN(Crate_BOMs[[#This Row],[PO Sublot-GL]])-LEN(Crate_BOMs[[#This Row],[Glass Type]]))," ","")</f>
        <v>2.02</v>
      </c>
      <c r="AD355" s="6" t="str">
        <f>LEFT(Crate_BOMs[[#This Row],[no]],FIND(" ",Crate_BOMs[[#This Row],[no]],5)-1)</f>
        <v>PO 40538</v>
      </c>
      <c r="AE355" s="6" cm="1">
        <f t="array" ref="AE355">COUNTA(_xlfn.UNIQUE(_xlfn._xlws.FILTER(Crate_BOMs[PO],Crate_BOMs[crate no.]=Crate_BOMs[[#This Row],[crate no.]])))</f>
        <v>1</v>
      </c>
      <c r="AF355" s="10" t="str">
        <f>IF(Crate_BOMs[[#This Row],['# POs in Crate]]=1,"",IF(VLOOKUP(Crate_BOMs[[#This Row],[crate no.]],Crates_[[crate no.]:[New Sublot]],3,FALSE)="","",VLOOKUP(Crate_BOMs[[#This Row],[crate no.]],Crates_[[crate no.]:[New Sublot]],3,FALSE)))</f>
        <v/>
      </c>
      <c r="AG355" s="6" t="str">
        <f>IF(Crate_BOMs[[#This Row],['# POs in Crate]]=1,Crate_BOMs[[#This Row],[PO Sublot]],IF(Crate_BOMs[[#This Row],[UPDATED Sublot]]="","",Crate_BOMs[[#This Row],[UPDATED Sublot]]))</f>
        <v>2.02</v>
      </c>
    </row>
    <row r="356" spans="1:33" x14ac:dyDescent="0.25">
      <c r="A356">
        <v>8</v>
      </c>
      <c r="B356">
        <v>300521290</v>
      </c>
      <c r="C356">
        <v>2394737</v>
      </c>
      <c r="D356">
        <v>1</v>
      </c>
      <c r="E356" t="s">
        <v>148</v>
      </c>
      <c r="F356" t="s">
        <v>150</v>
      </c>
      <c r="G356">
        <v>2892</v>
      </c>
      <c r="H356">
        <v>2496</v>
      </c>
      <c r="I356">
        <v>114</v>
      </c>
      <c r="J356">
        <v>98</v>
      </c>
      <c r="K356">
        <v>397</v>
      </c>
      <c r="L356">
        <v>1</v>
      </c>
      <c r="M356" t="s">
        <v>55</v>
      </c>
      <c r="N356" t="s">
        <v>56</v>
      </c>
      <c r="O356" s="2">
        <v>875.2351801399999</v>
      </c>
      <c r="P356" s="15">
        <v>45754</v>
      </c>
      <c r="Q356" s="15">
        <v>45777</v>
      </c>
      <c r="R356" s="15">
        <v>45784</v>
      </c>
      <c r="S356" t="s">
        <v>21</v>
      </c>
      <c r="T356">
        <v>5</v>
      </c>
      <c r="U356" s="2">
        <v>500.44933473999998</v>
      </c>
      <c r="V356" s="2">
        <v>6613.8678599999994</v>
      </c>
      <c r="W356" s="2">
        <v>10.367454400000002</v>
      </c>
      <c r="X356" s="2">
        <v>1.2139108000000001</v>
      </c>
      <c r="Y356" s="2">
        <v>8.7926511999999999</v>
      </c>
      <c r="Z356" s="6">
        <f>Crate_BOMs[[#This Row],[glass weight (lb)]]+Crate_BOMs[[#This Row],[Crate Weight (lb)]]/COUNTIF(Crate_BOMs[crate no.],Crate_BOMs[[#This Row],[crate no.]])</f>
        <v>975.32504708799991</v>
      </c>
      <c r="AA356" s="6" t="str">
        <f>IFERROR(MID(Crate_BOMs[[#This Row],[no]],FIND("ECN",Crate_BOMs[[#This Row],[no]]),200),MID(Crate_BOMs[[#This Row],[no]],39,200))</f>
        <v>2.02 GLA01</v>
      </c>
      <c r="AB356" s="6" t="str">
        <f>SUBSTITUTE(IF(RIGHT(Crate_BOMs[[#This Row],[PO Sublot-GL]],6)="curved",RIGHT(Crate_BOMs[[#This Row],[PO Sublot-GL]],12),RIGHT(Crate_BOMs[[#This Row],[PO Sublot-GL]],5))," ","")</f>
        <v>GLA01</v>
      </c>
      <c r="AC356" s="6" t="str">
        <f>SUBSTITUTE(LEFT(Crate_BOMs[[#This Row],[PO Sublot-GL]],LEN(Crate_BOMs[[#This Row],[PO Sublot-GL]])-LEN(Crate_BOMs[[#This Row],[Glass Type]]))," ","")</f>
        <v>2.02</v>
      </c>
      <c r="AD356" s="6" t="str">
        <f>LEFT(Crate_BOMs[[#This Row],[no]],FIND(" ",Crate_BOMs[[#This Row],[no]],5)-1)</f>
        <v>PO 40538</v>
      </c>
      <c r="AE356" s="6" cm="1">
        <f t="array" ref="AE356">COUNTA(_xlfn.UNIQUE(_xlfn._xlws.FILTER(Crate_BOMs[PO],Crate_BOMs[crate no.]=Crate_BOMs[[#This Row],[crate no.]])))</f>
        <v>1</v>
      </c>
      <c r="AF356" s="10" t="str">
        <f>IF(Crate_BOMs[[#This Row],['# POs in Crate]]=1,"",IF(VLOOKUP(Crate_BOMs[[#This Row],[crate no.]],Crates_[[crate no.]:[New Sublot]],3,FALSE)="","",VLOOKUP(Crate_BOMs[[#This Row],[crate no.]],Crates_[[crate no.]:[New Sublot]],3,FALSE)))</f>
        <v/>
      </c>
      <c r="AG356" s="6" t="str">
        <f>IF(Crate_BOMs[[#This Row],['# POs in Crate]]=1,Crate_BOMs[[#This Row],[PO Sublot]],IF(Crate_BOMs[[#This Row],[UPDATED Sublot]]="","",Crate_BOMs[[#This Row],[UPDATED Sublot]]))</f>
        <v>2.02</v>
      </c>
    </row>
    <row r="357" spans="1:33" x14ac:dyDescent="0.25">
      <c r="A357">
        <v>8</v>
      </c>
      <c r="B357">
        <v>300522621</v>
      </c>
      <c r="C357">
        <v>2394737</v>
      </c>
      <c r="D357">
        <v>1</v>
      </c>
      <c r="E357" t="s">
        <v>148</v>
      </c>
      <c r="F357" t="s">
        <v>150</v>
      </c>
      <c r="G357">
        <v>2892</v>
      </c>
      <c r="H357">
        <v>2496</v>
      </c>
      <c r="I357">
        <v>114</v>
      </c>
      <c r="J357">
        <v>98</v>
      </c>
      <c r="K357">
        <v>397</v>
      </c>
      <c r="L357">
        <v>1</v>
      </c>
      <c r="M357" t="s">
        <v>55</v>
      </c>
      <c r="N357" t="s">
        <v>56</v>
      </c>
      <c r="O357" s="2">
        <v>875.2351801399999</v>
      </c>
      <c r="P357" s="15">
        <v>45754</v>
      </c>
      <c r="Q357" s="15">
        <v>45777</v>
      </c>
      <c r="R357" s="15">
        <v>45784</v>
      </c>
      <c r="S357" t="s">
        <v>21</v>
      </c>
      <c r="T357">
        <v>5</v>
      </c>
      <c r="U357" s="2">
        <v>500.44933473999998</v>
      </c>
      <c r="V357" s="2">
        <v>6613.8678599999994</v>
      </c>
      <c r="W357" s="2">
        <v>10.367454400000002</v>
      </c>
      <c r="X357" s="2">
        <v>1.2139108000000001</v>
      </c>
      <c r="Y357" s="2">
        <v>8.7926511999999999</v>
      </c>
      <c r="Z357" s="6">
        <f>Crate_BOMs[[#This Row],[glass weight (lb)]]+Crate_BOMs[[#This Row],[Crate Weight (lb)]]/COUNTIF(Crate_BOMs[crate no.],Crate_BOMs[[#This Row],[crate no.]])</f>
        <v>975.32504708799991</v>
      </c>
      <c r="AA357" s="6" t="str">
        <f>IFERROR(MID(Crate_BOMs[[#This Row],[no]],FIND("ECN",Crate_BOMs[[#This Row],[no]]),200),MID(Crate_BOMs[[#This Row],[no]],39,200))</f>
        <v>2.02 GLA01</v>
      </c>
      <c r="AB357" s="6" t="str">
        <f>SUBSTITUTE(IF(RIGHT(Crate_BOMs[[#This Row],[PO Sublot-GL]],6)="curved",RIGHT(Crate_BOMs[[#This Row],[PO Sublot-GL]],12),RIGHT(Crate_BOMs[[#This Row],[PO Sublot-GL]],5))," ","")</f>
        <v>GLA01</v>
      </c>
      <c r="AC357" s="6" t="str">
        <f>SUBSTITUTE(LEFT(Crate_BOMs[[#This Row],[PO Sublot-GL]],LEN(Crate_BOMs[[#This Row],[PO Sublot-GL]])-LEN(Crate_BOMs[[#This Row],[Glass Type]]))," ","")</f>
        <v>2.02</v>
      </c>
      <c r="AD357" s="6" t="str">
        <f>LEFT(Crate_BOMs[[#This Row],[no]],FIND(" ",Crate_BOMs[[#This Row],[no]],5)-1)</f>
        <v>PO 40538</v>
      </c>
      <c r="AE357" s="6" cm="1">
        <f t="array" ref="AE357">COUNTA(_xlfn.UNIQUE(_xlfn._xlws.FILTER(Crate_BOMs[PO],Crate_BOMs[crate no.]=Crate_BOMs[[#This Row],[crate no.]])))</f>
        <v>1</v>
      </c>
      <c r="AF357" s="10" t="str">
        <f>IF(Crate_BOMs[[#This Row],['# POs in Crate]]=1,"",IF(VLOOKUP(Crate_BOMs[[#This Row],[crate no.]],Crates_[[crate no.]:[New Sublot]],3,FALSE)="","",VLOOKUP(Crate_BOMs[[#This Row],[crate no.]],Crates_[[crate no.]:[New Sublot]],3,FALSE)))</f>
        <v/>
      </c>
      <c r="AG357" s="6" t="str">
        <f>IF(Crate_BOMs[[#This Row],['# POs in Crate]]=1,Crate_BOMs[[#This Row],[PO Sublot]],IF(Crate_BOMs[[#This Row],[UPDATED Sublot]]="","",Crate_BOMs[[#This Row],[UPDATED Sublot]]))</f>
        <v>2.02</v>
      </c>
    </row>
    <row r="358" spans="1:33" x14ac:dyDescent="0.25">
      <c r="A358">
        <v>8</v>
      </c>
      <c r="B358">
        <v>300522621</v>
      </c>
      <c r="C358">
        <v>2394737</v>
      </c>
      <c r="D358">
        <v>1</v>
      </c>
      <c r="E358" t="s">
        <v>148</v>
      </c>
      <c r="F358" t="s">
        <v>150</v>
      </c>
      <c r="G358">
        <v>2892</v>
      </c>
      <c r="H358">
        <v>2496</v>
      </c>
      <c r="I358">
        <v>114</v>
      </c>
      <c r="J358">
        <v>98</v>
      </c>
      <c r="K358">
        <v>397</v>
      </c>
      <c r="L358">
        <v>1</v>
      </c>
      <c r="M358" t="s">
        <v>55</v>
      </c>
      <c r="N358" t="s">
        <v>56</v>
      </c>
      <c r="O358" s="2">
        <v>875.2351801399999</v>
      </c>
      <c r="P358" s="15">
        <v>45754</v>
      </c>
      <c r="Q358" s="15">
        <v>45777</v>
      </c>
      <c r="R358" s="15">
        <v>45784</v>
      </c>
      <c r="S358" t="s">
        <v>21</v>
      </c>
      <c r="T358">
        <v>5</v>
      </c>
      <c r="U358" s="2">
        <v>500.44933473999998</v>
      </c>
      <c r="V358" s="2">
        <v>6613.8678599999994</v>
      </c>
      <c r="W358" s="2">
        <v>10.367454400000002</v>
      </c>
      <c r="X358" s="2">
        <v>1.2139108000000001</v>
      </c>
      <c r="Y358" s="2">
        <v>8.7926511999999999</v>
      </c>
      <c r="Z358" s="6">
        <f>Crate_BOMs[[#This Row],[glass weight (lb)]]+Crate_BOMs[[#This Row],[Crate Weight (lb)]]/COUNTIF(Crate_BOMs[crate no.],Crate_BOMs[[#This Row],[crate no.]])</f>
        <v>975.32504708799991</v>
      </c>
      <c r="AA358" s="6" t="str">
        <f>IFERROR(MID(Crate_BOMs[[#This Row],[no]],FIND("ECN",Crate_BOMs[[#This Row],[no]]),200),MID(Crate_BOMs[[#This Row],[no]],39,200))</f>
        <v>2.02 GLA01</v>
      </c>
      <c r="AB358" s="6" t="str">
        <f>SUBSTITUTE(IF(RIGHT(Crate_BOMs[[#This Row],[PO Sublot-GL]],6)="curved",RIGHT(Crate_BOMs[[#This Row],[PO Sublot-GL]],12),RIGHT(Crate_BOMs[[#This Row],[PO Sublot-GL]],5))," ","")</f>
        <v>GLA01</v>
      </c>
      <c r="AC358" s="6" t="str">
        <f>SUBSTITUTE(LEFT(Crate_BOMs[[#This Row],[PO Sublot-GL]],LEN(Crate_BOMs[[#This Row],[PO Sublot-GL]])-LEN(Crate_BOMs[[#This Row],[Glass Type]]))," ","")</f>
        <v>2.02</v>
      </c>
      <c r="AD358" s="6" t="str">
        <f>LEFT(Crate_BOMs[[#This Row],[no]],FIND(" ",Crate_BOMs[[#This Row],[no]],5)-1)</f>
        <v>PO 40538</v>
      </c>
      <c r="AE358" s="6" cm="1">
        <f t="array" ref="AE358">COUNTA(_xlfn.UNIQUE(_xlfn._xlws.FILTER(Crate_BOMs[PO],Crate_BOMs[crate no.]=Crate_BOMs[[#This Row],[crate no.]])))</f>
        <v>1</v>
      </c>
      <c r="AF358" s="10" t="str">
        <f>IF(Crate_BOMs[[#This Row],['# POs in Crate]]=1,"",IF(VLOOKUP(Crate_BOMs[[#This Row],[crate no.]],Crates_[[crate no.]:[New Sublot]],3,FALSE)="","",VLOOKUP(Crate_BOMs[[#This Row],[crate no.]],Crates_[[crate no.]:[New Sublot]],3,FALSE)))</f>
        <v/>
      </c>
      <c r="AG358" s="6" t="str">
        <f>IF(Crate_BOMs[[#This Row],['# POs in Crate]]=1,Crate_BOMs[[#This Row],[PO Sublot]],IF(Crate_BOMs[[#This Row],[UPDATED Sublot]]="","",Crate_BOMs[[#This Row],[UPDATED Sublot]]))</f>
        <v>2.02</v>
      </c>
    </row>
    <row r="359" spans="1:33" x14ac:dyDescent="0.25">
      <c r="A359">
        <v>8</v>
      </c>
      <c r="B359">
        <v>300522621</v>
      </c>
      <c r="C359">
        <v>2394737</v>
      </c>
      <c r="D359">
        <v>1</v>
      </c>
      <c r="E359" t="s">
        <v>148</v>
      </c>
      <c r="F359" t="s">
        <v>150</v>
      </c>
      <c r="G359">
        <v>2892</v>
      </c>
      <c r="H359">
        <v>2496</v>
      </c>
      <c r="I359">
        <v>114</v>
      </c>
      <c r="J359">
        <v>98</v>
      </c>
      <c r="K359">
        <v>397</v>
      </c>
      <c r="L359">
        <v>1</v>
      </c>
      <c r="M359" t="s">
        <v>55</v>
      </c>
      <c r="N359" t="s">
        <v>56</v>
      </c>
      <c r="O359" s="2">
        <v>875.2351801399999</v>
      </c>
      <c r="P359" s="15">
        <v>45754</v>
      </c>
      <c r="Q359" s="15">
        <v>45777</v>
      </c>
      <c r="R359" s="15">
        <v>45784</v>
      </c>
      <c r="S359" t="s">
        <v>21</v>
      </c>
      <c r="T359">
        <v>5</v>
      </c>
      <c r="U359" s="2">
        <v>500.44933473999998</v>
      </c>
      <c r="V359" s="2">
        <v>6613.8678599999994</v>
      </c>
      <c r="W359" s="2">
        <v>10.367454400000002</v>
      </c>
      <c r="X359" s="2">
        <v>1.2139108000000001</v>
      </c>
      <c r="Y359" s="2">
        <v>8.7926511999999999</v>
      </c>
      <c r="Z359" s="6">
        <f>Crate_BOMs[[#This Row],[glass weight (lb)]]+Crate_BOMs[[#This Row],[Crate Weight (lb)]]/COUNTIF(Crate_BOMs[crate no.],Crate_BOMs[[#This Row],[crate no.]])</f>
        <v>975.32504708799991</v>
      </c>
      <c r="AA359" s="6" t="str">
        <f>IFERROR(MID(Crate_BOMs[[#This Row],[no]],FIND("ECN",Crate_BOMs[[#This Row],[no]]),200),MID(Crate_BOMs[[#This Row],[no]],39,200))</f>
        <v>2.02 GLA01</v>
      </c>
      <c r="AB359" s="6" t="str">
        <f>SUBSTITUTE(IF(RIGHT(Crate_BOMs[[#This Row],[PO Sublot-GL]],6)="curved",RIGHT(Crate_BOMs[[#This Row],[PO Sublot-GL]],12),RIGHT(Crate_BOMs[[#This Row],[PO Sublot-GL]],5))," ","")</f>
        <v>GLA01</v>
      </c>
      <c r="AC359" s="6" t="str">
        <f>SUBSTITUTE(LEFT(Crate_BOMs[[#This Row],[PO Sublot-GL]],LEN(Crate_BOMs[[#This Row],[PO Sublot-GL]])-LEN(Crate_BOMs[[#This Row],[Glass Type]]))," ","")</f>
        <v>2.02</v>
      </c>
      <c r="AD359" s="6" t="str">
        <f>LEFT(Crate_BOMs[[#This Row],[no]],FIND(" ",Crate_BOMs[[#This Row],[no]],5)-1)</f>
        <v>PO 40538</v>
      </c>
      <c r="AE359" s="6" cm="1">
        <f t="array" ref="AE359">COUNTA(_xlfn.UNIQUE(_xlfn._xlws.FILTER(Crate_BOMs[PO],Crate_BOMs[crate no.]=Crate_BOMs[[#This Row],[crate no.]])))</f>
        <v>1</v>
      </c>
      <c r="AF359" s="10" t="str">
        <f>IF(Crate_BOMs[[#This Row],['# POs in Crate]]=1,"",IF(VLOOKUP(Crate_BOMs[[#This Row],[crate no.]],Crates_[[crate no.]:[New Sublot]],3,FALSE)="","",VLOOKUP(Crate_BOMs[[#This Row],[crate no.]],Crates_[[crate no.]:[New Sublot]],3,FALSE)))</f>
        <v/>
      </c>
      <c r="AG359" s="6" t="str">
        <f>IF(Crate_BOMs[[#This Row],['# POs in Crate]]=1,Crate_BOMs[[#This Row],[PO Sublot]],IF(Crate_BOMs[[#This Row],[UPDATED Sublot]]="","",Crate_BOMs[[#This Row],[UPDATED Sublot]]))</f>
        <v>2.02</v>
      </c>
    </row>
    <row r="360" spans="1:33" x14ac:dyDescent="0.25">
      <c r="A360">
        <v>8</v>
      </c>
      <c r="B360">
        <v>300522621</v>
      </c>
      <c r="C360">
        <v>2394737</v>
      </c>
      <c r="D360">
        <v>1</v>
      </c>
      <c r="E360" t="s">
        <v>148</v>
      </c>
      <c r="F360" t="s">
        <v>150</v>
      </c>
      <c r="G360">
        <v>2892</v>
      </c>
      <c r="H360">
        <v>2496</v>
      </c>
      <c r="I360">
        <v>114</v>
      </c>
      <c r="J360">
        <v>98</v>
      </c>
      <c r="K360">
        <v>397</v>
      </c>
      <c r="L360">
        <v>1</v>
      </c>
      <c r="M360" t="s">
        <v>55</v>
      </c>
      <c r="N360" t="s">
        <v>56</v>
      </c>
      <c r="O360" s="2">
        <v>875.2351801399999</v>
      </c>
      <c r="P360" s="15">
        <v>45754</v>
      </c>
      <c r="Q360" s="15">
        <v>45777</v>
      </c>
      <c r="R360" s="15">
        <v>45784</v>
      </c>
      <c r="S360" t="s">
        <v>21</v>
      </c>
      <c r="T360">
        <v>5</v>
      </c>
      <c r="U360" s="2">
        <v>500.44933473999998</v>
      </c>
      <c r="V360" s="2">
        <v>6613.8678599999994</v>
      </c>
      <c r="W360" s="2">
        <v>10.367454400000002</v>
      </c>
      <c r="X360" s="2">
        <v>1.2139108000000001</v>
      </c>
      <c r="Y360" s="2">
        <v>8.7926511999999999</v>
      </c>
      <c r="Z360" s="6">
        <f>Crate_BOMs[[#This Row],[glass weight (lb)]]+Crate_BOMs[[#This Row],[Crate Weight (lb)]]/COUNTIF(Crate_BOMs[crate no.],Crate_BOMs[[#This Row],[crate no.]])</f>
        <v>975.32504708799991</v>
      </c>
      <c r="AA360" s="6" t="str">
        <f>IFERROR(MID(Crate_BOMs[[#This Row],[no]],FIND("ECN",Crate_BOMs[[#This Row],[no]]),200),MID(Crate_BOMs[[#This Row],[no]],39,200))</f>
        <v>2.02 GLA01</v>
      </c>
      <c r="AB360" s="6" t="str">
        <f>SUBSTITUTE(IF(RIGHT(Crate_BOMs[[#This Row],[PO Sublot-GL]],6)="curved",RIGHT(Crate_BOMs[[#This Row],[PO Sublot-GL]],12),RIGHT(Crate_BOMs[[#This Row],[PO Sublot-GL]],5))," ","")</f>
        <v>GLA01</v>
      </c>
      <c r="AC360" s="6" t="str">
        <f>SUBSTITUTE(LEFT(Crate_BOMs[[#This Row],[PO Sublot-GL]],LEN(Crate_BOMs[[#This Row],[PO Sublot-GL]])-LEN(Crate_BOMs[[#This Row],[Glass Type]]))," ","")</f>
        <v>2.02</v>
      </c>
      <c r="AD360" s="6" t="str">
        <f>LEFT(Crate_BOMs[[#This Row],[no]],FIND(" ",Crate_BOMs[[#This Row],[no]],5)-1)</f>
        <v>PO 40538</v>
      </c>
      <c r="AE360" s="6" cm="1">
        <f t="array" ref="AE360">COUNTA(_xlfn.UNIQUE(_xlfn._xlws.FILTER(Crate_BOMs[PO],Crate_BOMs[crate no.]=Crate_BOMs[[#This Row],[crate no.]])))</f>
        <v>1</v>
      </c>
      <c r="AF360" s="10" t="str">
        <f>IF(Crate_BOMs[[#This Row],['# POs in Crate]]=1,"",IF(VLOOKUP(Crate_BOMs[[#This Row],[crate no.]],Crates_[[crate no.]:[New Sublot]],3,FALSE)="","",VLOOKUP(Crate_BOMs[[#This Row],[crate no.]],Crates_[[crate no.]:[New Sublot]],3,FALSE)))</f>
        <v/>
      </c>
      <c r="AG360" s="6" t="str">
        <f>IF(Crate_BOMs[[#This Row],['# POs in Crate]]=1,Crate_BOMs[[#This Row],[PO Sublot]],IF(Crate_BOMs[[#This Row],[UPDATED Sublot]]="","",Crate_BOMs[[#This Row],[UPDATED Sublot]]))</f>
        <v>2.02</v>
      </c>
    </row>
    <row r="361" spans="1:33" x14ac:dyDescent="0.25">
      <c r="A361">
        <v>8</v>
      </c>
      <c r="B361">
        <v>300522621</v>
      </c>
      <c r="C361">
        <v>2394737</v>
      </c>
      <c r="D361">
        <v>1</v>
      </c>
      <c r="E361" t="s">
        <v>148</v>
      </c>
      <c r="F361" t="s">
        <v>150</v>
      </c>
      <c r="G361">
        <v>2892</v>
      </c>
      <c r="H361">
        <v>2496</v>
      </c>
      <c r="I361">
        <v>114</v>
      </c>
      <c r="J361">
        <v>98</v>
      </c>
      <c r="K361">
        <v>397</v>
      </c>
      <c r="L361">
        <v>1</v>
      </c>
      <c r="M361" t="s">
        <v>55</v>
      </c>
      <c r="N361" t="s">
        <v>56</v>
      </c>
      <c r="O361" s="2">
        <v>875.2351801399999</v>
      </c>
      <c r="P361" s="15">
        <v>45754</v>
      </c>
      <c r="Q361" s="15">
        <v>45777</v>
      </c>
      <c r="R361" s="15">
        <v>45784</v>
      </c>
      <c r="S361" t="s">
        <v>21</v>
      </c>
      <c r="T361">
        <v>5</v>
      </c>
      <c r="U361" s="2">
        <v>500.44933473999998</v>
      </c>
      <c r="V361" s="2">
        <v>6613.8678599999994</v>
      </c>
      <c r="W361" s="2">
        <v>10.367454400000002</v>
      </c>
      <c r="X361" s="2">
        <v>1.2139108000000001</v>
      </c>
      <c r="Y361" s="2">
        <v>8.7926511999999999</v>
      </c>
      <c r="Z361" s="6">
        <f>Crate_BOMs[[#This Row],[glass weight (lb)]]+Crate_BOMs[[#This Row],[Crate Weight (lb)]]/COUNTIF(Crate_BOMs[crate no.],Crate_BOMs[[#This Row],[crate no.]])</f>
        <v>975.32504708799991</v>
      </c>
      <c r="AA361" s="6" t="str">
        <f>IFERROR(MID(Crate_BOMs[[#This Row],[no]],FIND("ECN",Crate_BOMs[[#This Row],[no]]),200),MID(Crate_BOMs[[#This Row],[no]],39,200))</f>
        <v>2.02 GLA01</v>
      </c>
      <c r="AB361" s="6" t="str">
        <f>SUBSTITUTE(IF(RIGHT(Crate_BOMs[[#This Row],[PO Sublot-GL]],6)="curved",RIGHT(Crate_BOMs[[#This Row],[PO Sublot-GL]],12),RIGHT(Crate_BOMs[[#This Row],[PO Sublot-GL]],5))," ","")</f>
        <v>GLA01</v>
      </c>
      <c r="AC361" s="6" t="str">
        <f>SUBSTITUTE(LEFT(Crate_BOMs[[#This Row],[PO Sublot-GL]],LEN(Crate_BOMs[[#This Row],[PO Sublot-GL]])-LEN(Crate_BOMs[[#This Row],[Glass Type]]))," ","")</f>
        <v>2.02</v>
      </c>
      <c r="AD361" s="6" t="str">
        <f>LEFT(Crate_BOMs[[#This Row],[no]],FIND(" ",Crate_BOMs[[#This Row],[no]],5)-1)</f>
        <v>PO 40538</v>
      </c>
      <c r="AE361" s="6" cm="1">
        <f t="array" ref="AE361">COUNTA(_xlfn.UNIQUE(_xlfn._xlws.FILTER(Crate_BOMs[PO],Crate_BOMs[crate no.]=Crate_BOMs[[#This Row],[crate no.]])))</f>
        <v>1</v>
      </c>
      <c r="AF361" s="10" t="str">
        <f>IF(Crate_BOMs[[#This Row],['# POs in Crate]]=1,"",IF(VLOOKUP(Crate_BOMs[[#This Row],[crate no.]],Crates_[[crate no.]:[New Sublot]],3,FALSE)="","",VLOOKUP(Crate_BOMs[[#This Row],[crate no.]],Crates_[[crate no.]:[New Sublot]],3,FALSE)))</f>
        <v/>
      </c>
      <c r="AG361" s="6" t="str">
        <f>IF(Crate_BOMs[[#This Row],['# POs in Crate]]=1,Crate_BOMs[[#This Row],[PO Sublot]],IF(Crate_BOMs[[#This Row],[UPDATED Sublot]]="","",Crate_BOMs[[#This Row],[UPDATED Sublot]]))</f>
        <v>2.02</v>
      </c>
    </row>
    <row r="362" spans="1:33" x14ac:dyDescent="0.25">
      <c r="A362">
        <v>8</v>
      </c>
      <c r="B362">
        <v>300522348</v>
      </c>
      <c r="C362">
        <v>2394737</v>
      </c>
      <c r="D362">
        <v>1</v>
      </c>
      <c r="E362" t="s">
        <v>148</v>
      </c>
      <c r="F362" t="s">
        <v>150</v>
      </c>
      <c r="G362">
        <v>2892</v>
      </c>
      <c r="H362">
        <v>2496</v>
      </c>
      <c r="I362">
        <v>114</v>
      </c>
      <c r="J362">
        <v>98</v>
      </c>
      <c r="K362">
        <v>397</v>
      </c>
      <c r="L362">
        <v>1</v>
      </c>
      <c r="M362" t="s">
        <v>55</v>
      </c>
      <c r="N362" t="s">
        <v>56</v>
      </c>
      <c r="O362" s="2">
        <v>875.2351801399999</v>
      </c>
      <c r="P362" s="15">
        <v>45754</v>
      </c>
      <c r="Q362" s="15">
        <v>45777</v>
      </c>
      <c r="R362" s="15">
        <v>45784</v>
      </c>
      <c r="S362" t="s">
        <v>21</v>
      </c>
      <c r="T362">
        <v>5</v>
      </c>
      <c r="U362" s="2">
        <v>500.44933473999998</v>
      </c>
      <c r="V362" s="2">
        <v>6613.8678599999994</v>
      </c>
      <c r="W362" s="2">
        <v>10.367454400000002</v>
      </c>
      <c r="X362" s="2">
        <v>1.2139108000000001</v>
      </c>
      <c r="Y362" s="2">
        <v>8.7926511999999999</v>
      </c>
      <c r="Z362" s="6">
        <f>Crate_BOMs[[#This Row],[glass weight (lb)]]+Crate_BOMs[[#This Row],[Crate Weight (lb)]]/COUNTIF(Crate_BOMs[crate no.],Crate_BOMs[[#This Row],[crate no.]])</f>
        <v>975.32504708799991</v>
      </c>
      <c r="AA362" s="6" t="str">
        <f>IFERROR(MID(Crate_BOMs[[#This Row],[no]],FIND("ECN",Crate_BOMs[[#This Row],[no]]),200),MID(Crate_BOMs[[#This Row],[no]],39,200))</f>
        <v>2.02 GLA01</v>
      </c>
      <c r="AB362" s="6" t="str">
        <f>SUBSTITUTE(IF(RIGHT(Crate_BOMs[[#This Row],[PO Sublot-GL]],6)="curved",RIGHT(Crate_BOMs[[#This Row],[PO Sublot-GL]],12),RIGHT(Crate_BOMs[[#This Row],[PO Sublot-GL]],5))," ","")</f>
        <v>GLA01</v>
      </c>
      <c r="AC362" s="6" t="str">
        <f>SUBSTITUTE(LEFT(Crate_BOMs[[#This Row],[PO Sublot-GL]],LEN(Crate_BOMs[[#This Row],[PO Sublot-GL]])-LEN(Crate_BOMs[[#This Row],[Glass Type]]))," ","")</f>
        <v>2.02</v>
      </c>
      <c r="AD362" s="6" t="str">
        <f>LEFT(Crate_BOMs[[#This Row],[no]],FIND(" ",Crate_BOMs[[#This Row],[no]],5)-1)</f>
        <v>PO 40538</v>
      </c>
      <c r="AE362" s="6" cm="1">
        <f t="array" ref="AE362">COUNTA(_xlfn.UNIQUE(_xlfn._xlws.FILTER(Crate_BOMs[PO],Crate_BOMs[crate no.]=Crate_BOMs[[#This Row],[crate no.]])))</f>
        <v>1</v>
      </c>
      <c r="AF362" s="10" t="str">
        <f>IF(Crate_BOMs[[#This Row],['# POs in Crate]]=1,"",IF(VLOOKUP(Crate_BOMs[[#This Row],[crate no.]],Crates_[[crate no.]:[New Sublot]],3,FALSE)="","",VLOOKUP(Crate_BOMs[[#This Row],[crate no.]],Crates_[[crate no.]:[New Sublot]],3,FALSE)))</f>
        <v/>
      </c>
      <c r="AG362" s="6" t="str">
        <f>IF(Crate_BOMs[[#This Row],['# POs in Crate]]=1,Crate_BOMs[[#This Row],[PO Sublot]],IF(Crate_BOMs[[#This Row],[UPDATED Sublot]]="","",Crate_BOMs[[#This Row],[UPDATED Sublot]]))</f>
        <v>2.02</v>
      </c>
    </row>
    <row r="363" spans="1:33" x14ac:dyDescent="0.25">
      <c r="A363">
        <v>8</v>
      </c>
      <c r="B363">
        <v>300522348</v>
      </c>
      <c r="C363">
        <v>2394737</v>
      </c>
      <c r="D363">
        <v>1</v>
      </c>
      <c r="E363" t="s">
        <v>148</v>
      </c>
      <c r="F363" t="s">
        <v>150</v>
      </c>
      <c r="G363">
        <v>2892</v>
      </c>
      <c r="H363">
        <v>2496</v>
      </c>
      <c r="I363">
        <v>114</v>
      </c>
      <c r="J363">
        <v>98</v>
      </c>
      <c r="K363">
        <v>397</v>
      </c>
      <c r="L363">
        <v>1</v>
      </c>
      <c r="M363" t="s">
        <v>55</v>
      </c>
      <c r="N363" t="s">
        <v>56</v>
      </c>
      <c r="O363" s="2">
        <v>875.2351801399999</v>
      </c>
      <c r="P363" s="15">
        <v>45754</v>
      </c>
      <c r="Q363" s="15">
        <v>45777</v>
      </c>
      <c r="R363" s="15">
        <v>45784</v>
      </c>
      <c r="S363" t="s">
        <v>21</v>
      </c>
      <c r="T363">
        <v>5</v>
      </c>
      <c r="U363" s="2">
        <v>500.44933473999998</v>
      </c>
      <c r="V363" s="2">
        <v>6613.8678599999994</v>
      </c>
      <c r="W363" s="2">
        <v>10.367454400000002</v>
      </c>
      <c r="X363" s="2">
        <v>1.2139108000000001</v>
      </c>
      <c r="Y363" s="2">
        <v>8.7926511999999999</v>
      </c>
      <c r="Z363" s="6">
        <f>Crate_BOMs[[#This Row],[glass weight (lb)]]+Crate_BOMs[[#This Row],[Crate Weight (lb)]]/COUNTIF(Crate_BOMs[crate no.],Crate_BOMs[[#This Row],[crate no.]])</f>
        <v>975.32504708799991</v>
      </c>
      <c r="AA363" s="6" t="str">
        <f>IFERROR(MID(Crate_BOMs[[#This Row],[no]],FIND("ECN",Crate_BOMs[[#This Row],[no]]),200),MID(Crate_BOMs[[#This Row],[no]],39,200))</f>
        <v>2.02 GLA01</v>
      </c>
      <c r="AB363" s="6" t="str">
        <f>SUBSTITUTE(IF(RIGHT(Crate_BOMs[[#This Row],[PO Sublot-GL]],6)="curved",RIGHT(Crate_BOMs[[#This Row],[PO Sublot-GL]],12),RIGHT(Crate_BOMs[[#This Row],[PO Sublot-GL]],5))," ","")</f>
        <v>GLA01</v>
      </c>
      <c r="AC363" s="6" t="str">
        <f>SUBSTITUTE(LEFT(Crate_BOMs[[#This Row],[PO Sublot-GL]],LEN(Crate_BOMs[[#This Row],[PO Sublot-GL]])-LEN(Crate_BOMs[[#This Row],[Glass Type]]))," ","")</f>
        <v>2.02</v>
      </c>
      <c r="AD363" s="6" t="str">
        <f>LEFT(Crate_BOMs[[#This Row],[no]],FIND(" ",Crate_BOMs[[#This Row],[no]],5)-1)</f>
        <v>PO 40538</v>
      </c>
      <c r="AE363" s="6" cm="1">
        <f t="array" ref="AE363">COUNTA(_xlfn.UNIQUE(_xlfn._xlws.FILTER(Crate_BOMs[PO],Crate_BOMs[crate no.]=Crate_BOMs[[#This Row],[crate no.]])))</f>
        <v>1</v>
      </c>
      <c r="AF363" s="10" t="str">
        <f>IF(Crate_BOMs[[#This Row],['# POs in Crate]]=1,"",IF(VLOOKUP(Crate_BOMs[[#This Row],[crate no.]],Crates_[[crate no.]:[New Sublot]],3,FALSE)="","",VLOOKUP(Crate_BOMs[[#This Row],[crate no.]],Crates_[[crate no.]:[New Sublot]],3,FALSE)))</f>
        <v/>
      </c>
      <c r="AG363" s="6" t="str">
        <f>IF(Crate_BOMs[[#This Row],['# POs in Crate]]=1,Crate_BOMs[[#This Row],[PO Sublot]],IF(Crate_BOMs[[#This Row],[UPDATED Sublot]]="","",Crate_BOMs[[#This Row],[UPDATED Sublot]]))</f>
        <v>2.02</v>
      </c>
    </row>
    <row r="364" spans="1:33" x14ac:dyDescent="0.25">
      <c r="A364">
        <v>8</v>
      </c>
      <c r="B364">
        <v>300522348</v>
      </c>
      <c r="C364">
        <v>2394737</v>
      </c>
      <c r="D364">
        <v>1</v>
      </c>
      <c r="E364" t="s">
        <v>148</v>
      </c>
      <c r="F364" t="s">
        <v>150</v>
      </c>
      <c r="G364">
        <v>2892</v>
      </c>
      <c r="H364">
        <v>2496</v>
      </c>
      <c r="I364">
        <v>114</v>
      </c>
      <c r="J364">
        <v>98</v>
      </c>
      <c r="K364">
        <v>397</v>
      </c>
      <c r="L364">
        <v>1</v>
      </c>
      <c r="M364" t="s">
        <v>55</v>
      </c>
      <c r="N364" t="s">
        <v>56</v>
      </c>
      <c r="O364" s="2">
        <v>875.2351801399999</v>
      </c>
      <c r="P364" s="15">
        <v>45754</v>
      </c>
      <c r="Q364" s="15">
        <v>45777</v>
      </c>
      <c r="R364" s="15">
        <v>45784</v>
      </c>
      <c r="S364" t="s">
        <v>21</v>
      </c>
      <c r="T364">
        <v>5</v>
      </c>
      <c r="U364" s="2">
        <v>500.44933473999998</v>
      </c>
      <c r="V364" s="2">
        <v>6613.8678599999994</v>
      </c>
      <c r="W364" s="2">
        <v>10.367454400000002</v>
      </c>
      <c r="X364" s="2">
        <v>1.2139108000000001</v>
      </c>
      <c r="Y364" s="2">
        <v>8.7926511999999999</v>
      </c>
      <c r="Z364" s="6">
        <f>Crate_BOMs[[#This Row],[glass weight (lb)]]+Crate_BOMs[[#This Row],[Crate Weight (lb)]]/COUNTIF(Crate_BOMs[crate no.],Crate_BOMs[[#This Row],[crate no.]])</f>
        <v>975.32504708799991</v>
      </c>
      <c r="AA364" s="6" t="str">
        <f>IFERROR(MID(Crate_BOMs[[#This Row],[no]],FIND("ECN",Crate_BOMs[[#This Row],[no]]),200),MID(Crate_BOMs[[#This Row],[no]],39,200))</f>
        <v>2.02 GLA01</v>
      </c>
      <c r="AB364" s="6" t="str">
        <f>SUBSTITUTE(IF(RIGHT(Crate_BOMs[[#This Row],[PO Sublot-GL]],6)="curved",RIGHT(Crate_BOMs[[#This Row],[PO Sublot-GL]],12),RIGHT(Crate_BOMs[[#This Row],[PO Sublot-GL]],5))," ","")</f>
        <v>GLA01</v>
      </c>
      <c r="AC364" s="6" t="str">
        <f>SUBSTITUTE(LEFT(Crate_BOMs[[#This Row],[PO Sublot-GL]],LEN(Crate_BOMs[[#This Row],[PO Sublot-GL]])-LEN(Crate_BOMs[[#This Row],[Glass Type]]))," ","")</f>
        <v>2.02</v>
      </c>
      <c r="AD364" s="6" t="str">
        <f>LEFT(Crate_BOMs[[#This Row],[no]],FIND(" ",Crate_BOMs[[#This Row],[no]],5)-1)</f>
        <v>PO 40538</v>
      </c>
      <c r="AE364" s="6" cm="1">
        <f t="array" ref="AE364">COUNTA(_xlfn.UNIQUE(_xlfn._xlws.FILTER(Crate_BOMs[PO],Crate_BOMs[crate no.]=Crate_BOMs[[#This Row],[crate no.]])))</f>
        <v>1</v>
      </c>
      <c r="AF364" s="10" t="str">
        <f>IF(Crate_BOMs[[#This Row],['# POs in Crate]]=1,"",IF(VLOOKUP(Crate_BOMs[[#This Row],[crate no.]],Crates_[[crate no.]:[New Sublot]],3,FALSE)="","",VLOOKUP(Crate_BOMs[[#This Row],[crate no.]],Crates_[[crate no.]:[New Sublot]],3,FALSE)))</f>
        <v/>
      </c>
      <c r="AG364" s="6" t="str">
        <f>IF(Crate_BOMs[[#This Row],['# POs in Crate]]=1,Crate_BOMs[[#This Row],[PO Sublot]],IF(Crate_BOMs[[#This Row],[UPDATED Sublot]]="","",Crate_BOMs[[#This Row],[UPDATED Sublot]]))</f>
        <v>2.02</v>
      </c>
    </row>
    <row r="365" spans="1:33" x14ac:dyDescent="0.25">
      <c r="A365">
        <v>8</v>
      </c>
      <c r="B365">
        <v>300522348</v>
      </c>
      <c r="C365">
        <v>2394737</v>
      </c>
      <c r="D365">
        <v>1</v>
      </c>
      <c r="E365" t="s">
        <v>148</v>
      </c>
      <c r="F365" t="s">
        <v>150</v>
      </c>
      <c r="G365">
        <v>2892</v>
      </c>
      <c r="H365">
        <v>2496</v>
      </c>
      <c r="I365">
        <v>114</v>
      </c>
      <c r="J365">
        <v>98</v>
      </c>
      <c r="K365">
        <v>397</v>
      </c>
      <c r="L365">
        <v>1</v>
      </c>
      <c r="M365" t="s">
        <v>55</v>
      </c>
      <c r="N365" t="s">
        <v>56</v>
      </c>
      <c r="O365" s="2">
        <v>875.2351801399999</v>
      </c>
      <c r="P365" s="15">
        <v>45754</v>
      </c>
      <c r="Q365" s="15">
        <v>45777</v>
      </c>
      <c r="R365" s="15">
        <v>45784</v>
      </c>
      <c r="S365" t="s">
        <v>21</v>
      </c>
      <c r="T365">
        <v>5</v>
      </c>
      <c r="U365" s="2">
        <v>500.44933473999998</v>
      </c>
      <c r="V365" s="2">
        <v>6613.8678599999994</v>
      </c>
      <c r="W365" s="2">
        <v>10.367454400000002</v>
      </c>
      <c r="X365" s="2">
        <v>1.2139108000000001</v>
      </c>
      <c r="Y365" s="2">
        <v>8.7926511999999999</v>
      </c>
      <c r="Z365" s="6">
        <f>Crate_BOMs[[#This Row],[glass weight (lb)]]+Crate_BOMs[[#This Row],[Crate Weight (lb)]]/COUNTIF(Crate_BOMs[crate no.],Crate_BOMs[[#This Row],[crate no.]])</f>
        <v>975.32504708799991</v>
      </c>
      <c r="AA365" s="6" t="str">
        <f>IFERROR(MID(Crate_BOMs[[#This Row],[no]],FIND("ECN",Crate_BOMs[[#This Row],[no]]),200),MID(Crate_BOMs[[#This Row],[no]],39,200))</f>
        <v>2.02 GLA01</v>
      </c>
      <c r="AB365" s="6" t="str">
        <f>SUBSTITUTE(IF(RIGHT(Crate_BOMs[[#This Row],[PO Sublot-GL]],6)="curved",RIGHT(Crate_BOMs[[#This Row],[PO Sublot-GL]],12),RIGHT(Crate_BOMs[[#This Row],[PO Sublot-GL]],5))," ","")</f>
        <v>GLA01</v>
      </c>
      <c r="AC365" s="6" t="str">
        <f>SUBSTITUTE(LEFT(Crate_BOMs[[#This Row],[PO Sublot-GL]],LEN(Crate_BOMs[[#This Row],[PO Sublot-GL]])-LEN(Crate_BOMs[[#This Row],[Glass Type]]))," ","")</f>
        <v>2.02</v>
      </c>
      <c r="AD365" s="6" t="str">
        <f>LEFT(Crate_BOMs[[#This Row],[no]],FIND(" ",Crate_BOMs[[#This Row],[no]],5)-1)</f>
        <v>PO 40538</v>
      </c>
      <c r="AE365" s="6" cm="1">
        <f t="array" ref="AE365">COUNTA(_xlfn.UNIQUE(_xlfn._xlws.FILTER(Crate_BOMs[PO],Crate_BOMs[crate no.]=Crate_BOMs[[#This Row],[crate no.]])))</f>
        <v>1</v>
      </c>
      <c r="AF365" s="10" t="str">
        <f>IF(Crate_BOMs[[#This Row],['# POs in Crate]]=1,"",IF(VLOOKUP(Crate_BOMs[[#This Row],[crate no.]],Crates_[[crate no.]:[New Sublot]],3,FALSE)="","",VLOOKUP(Crate_BOMs[[#This Row],[crate no.]],Crates_[[crate no.]:[New Sublot]],3,FALSE)))</f>
        <v/>
      </c>
      <c r="AG365" s="6" t="str">
        <f>IF(Crate_BOMs[[#This Row],['# POs in Crate]]=1,Crate_BOMs[[#This Row],[PO Sublot]],IF(Crate_BOMs[[#This Row],[UPDATED Sublot]]="","",Crate_BOMs[[#This Row],[UPDATED Sublot]]))</f>
        <v>2.02</v>
      </c>
    </row>
    <row r="366" spans="1:33" x14ac:dyDescent="0.25">
      <c r="A366">
        <v>8</v>
      </c>
      <c r="B366">
        <v>300522348</v>
      </c>
      <c r="C366">
        <v>2394737</v>
      </c>
      <c r="D366">
        <v>1</v>
      </c>
      <c r="E366" t="s">
        <v>148</v>
      </c>
      <c r="F366" t="s">
        <v>150</v>
      </c>
      <c r="G366">
        <v>2892</v>
      </c>
      <c r="H366">
        <v>2496</v>
      </c>
      <c r="I366">
        <v>114</v>
      </c>
      <c r="J366">
        <v>98</v>
      </c>
      <c r="K366">
        <v>397</v>
      </c>
      <c r="L366">
        <v>1</v>
      </c>
      <c r="M366" t="s">
        <v>55</v>
      </c>
      <c r="N366" t="s">
        <v>56</v>
      </c>
      <c r="O366" s="2">
        <v>875.2351801399999</v>
      </c>
      <c r="P366" s="15">
        <v>45754</v>
      </c>
      <c r="Q366" s="15">
        <v>45777</v>
      </c>
      <c r="R366" s="15">
        <v>45784</v>
      </c>
      <c r="S366" t="s">
        <v>21</v>
      </c>
      <c r="T366">
        <v>5</v>
      </c>
      <c r="U366" s="2">
        <v>500.44933473999998</v>
      </c>
      <c r="V366" s="2">
        <v>6613.8678599999994</v>
      </c>
      <c r="W366" s="2">
        <v>10.367454400000002</v>
      </c>
      <c r="X366" s="2">
        <v>1.2139108000000001</v>
      </c>
      <c r="Y366" s="2">
        <v>8.7926511999999999</v>
      </c>
      <c r="Z366" s="6">
        <f>Crate_BOMs[[#This Row],[glass weight (lb)]]+Crate_BOMs[[#This Row],[Crate Weight (lb)]]/COUNTIF(Crate_BOMs[crate no.],Crate_BOMs[[#This Row],[crate no.]])</f>
        <v>975.32504708799991</v>
      </c>
      <c r="AA366" s="6" t="str">
        <f>IFERROR(MID(Crate_BOMs[[#This Row],[no]],FIND("ECN",Crate_BOMs[[#This Row],[no]]),200),MID(Crate_BOMs[[#This Row],[no]],39,200))</f>
        <v>2.02 GLA01</v>
      </c>
      <c r="AB366" s="6" t="str">
        <f>SUBSTITUTE(IF(RIGHT(Crate_BOMs[[#This Row],[PO Sublot-GL]],6)="curved",RIGHT(Crate_BOMs[[#This Row],[PO Sublot-GL]],12),RIGHT(Crate_BOMs[[#This Row],[PO Sublot-GL]],5))," ","")</f>
        <v>GLA01</v>
      </c>
      <c r="AC366" s="6" t="str">
        <f>SUBSTITUTE(LEFT(Crate_BOMs[[#This Row],[PO Sublot-GL]],LEN(Crate_BOMs[[#This Row],[PO Sublot-GL]])-LEN(Crate_BOMs[[#This Row],[Glass Type]]))," ","")</f>
        <v>2.02</v>
      </c>
      <c r="AD366" s="6" t="str">
        <f>LEFT(Crate_BOMs[[#This Row],[no]],FIND(" ",Crate_BOMs[[#This Row],[no]],5)-1)</f>
        <v>PO 40538</v>
      </c>
      <c r="AE366" s="6" cm="1">
        <f t="array" ref="AE366">COUNTA(_xlfn.UNIQUE(_xlfn._xlws.FILTER(Crate_BOMs[PO],Crate_BOMs[crate no.]=Crate_BOMs[[#This Row],[crate no.]])))</f>
        <v>1</v>
      </c>
      <c r="AF366" s="10" t="str">
        <f>IF(Crate_BOMs[[#This Row],['# POs in Crate]]=1,"",IF(VLOOKUP(Crate_BOMs[[#This Row],[crate no.]],Crates_[[crate no.]:[New Sublot]],3,FALSE)="","",VLOOKUP(Crate_BOMs[[#This Row],[crate no.]],Crates_[[crate no.]:[New Sublot]],3,FALSE)))</f>
        <v/>
      </c>
      <c r="AG366" s="6" t="str">
        <f>IF(Crate_BOMs[[#This Row],['# POs in Crate]]=1,Crate_BOMs[[#This Row],[PO Sublot]],IF(Crate_BOMs[[#This Row],[UPDATED Sublot]]="","",Crate_BOMs[[#This Row],[UPDATED Sublot]]))</f>
        <v>2.02</v>
      </c>
    </row>
    <row r="367" spans="1:33" x14ac:dyDescent="0.25">
      <c r="A367">
        <v>8</v>
      </c>
      <c r="B367">
        <v>300521604</v>
      </c>
      <c r="C367">
        <v>2394737</v>
      </c>
      <c r="D367">
        <v>1</v>
      </c>
      <c r="E367" t="s">
        <v>148</v>
      </c>
      <c r="F367" t="s">
        <v>150</v>
      </c>
      <c r="G367">
        <v>2892</v>
      </c>
      <c r="H367">
        <v>2496</v>
      </c>
      <c r="I367">
        <v>114</v>
      </c>
      <c r="J367">
        <v>98</v>
      </c>
      <c r="K367">
        <v>397</v>
      </c>
      <c r="L367">
        <v>1</v>
      </c>
      <c r="M367" t="s">
        <v>55</v>
      </c>
      <c r="N367" t="s">
        <v>56</v>
      </c>
      <c r="O367" s="2">
        <v>875.2351801399999</v>
      </c>
      <c r="P367" s="15">
        <v>45754</v>
      </c>
      <c r="Q367" s="15">
        <v>45777</v>
      </c>
      <c r="R367" s="15">
        <v>45784</v>
      </c>
      <c r="S367" t="s">
        <v>21</v>
      </c>
      <c r="T367">
        <v>5</v>
      </c>
      <c r="U367" s="2">
        <v>500.44933473999998</v>
      </c>
      <c r="V367" s="2">
        <v>6613.8678599999994</v>
      </c>
      <c r="W367" s="2">
        <v>10.367454400000002</v>
      </c>
      <c r="X367" s="2">
        <v>1.2139108000000001</v>
      </c>
      <c r="Y367" s="2">
        <v>8.7926511999999999</v>
      </c>
      <c r="Z367" s="6">
        <f>Crate_BOMs[[#This Row],[glass weight (lb)]]+Crate_BOMs[[#This Row],[Crate Weight (lb)]]/COUNTIF(Crate_BOMs[crate no.],Crate_BOMs[[#This Row],[crate no.]])</f>
        <v>975.32504708799991</v>
      </c>
      <c r="AA367" s="6" t="str">
        <f>IFERROR(MID(Crate_BOMs[[#This Row],[no]],FIND("ECN",Crate_BOMs[[#This Row],[no]]),200),MID(Crate_BOMs[[#This Row],[no]],39,200))</f>
        <v>2.02 GLA01</v>
      </c>
      <c r="AB367" s="6" t="str">
        <f>SUBSTITUTE(IF(RIGHT(Crate_BOMs[[#This Row],[PO Sublot-GL]],6)="curved",RIGHT(Crate_BOMs[[#This Row],[PO Sublot-GL]],12),RIGHT(Crate_BOMs[[#This Row],[PO Sublot-GL]],5))," ","")</f>
        <v>GLA01</v>
      </c>
      <c r="AC367" s="6" t="str">
        <f>SUBSTITUTE(LEFT(Crate_BOMs[[#This Row],[PO Sublot-GL]],LEN(Crate_BOMs[[#This Row],[PO Sublot-GL]])-LEN(Crate_BOMs[[#This Row],[Glass Type]]))," ","")</f>
        <v>2.02</v>
      </c>
      <c r="AD367" s="6" t="str">
        <f>LEFT(Crate_BOMs[[#This Row],[no]],FIND(" ",Crate_BOMs[[#This Row],[no]],5)-1)</f>
        <v>PO 40538</v>
      </c>
      <c r="AE367" s="6" cm="1">
        <f t="array" ref="AE367">COUNTA(_xlfn.UNIQUE(_xlfn._xlws.FILTER(Crate_BOMs[PO],Crate_BOMs[crate no.]=Crate_BOMs[[#This Row],[crate no.]])))</f>
        <v>1</v>
      </c>
      <c r="AF367" s="10" t="str">
        <f>IF(Crate_BOMs[[#This Row],['# POs in Crate]]=1,"",IF(VLOOKUP(Crate_BOMs[[#This Row],[crate no.]],Crates_[[crate no.]:[New Sublot]],3,FALSE)="","",VLOOKUP(Crate_BOMs[[#This Row],[crate no.]],Crates_[[crate no.]:[New Sublot]],3,FALSE)))</f>
        <v/>
      </c>
      <c r="AG367" s="6" t="str">
        <f>IF(Crate_BOMs[[#This Row],['# POs in Crate]]=1,Crate_BOMs[[#This Row],[PO Sublot]],IF(Crate_BOMs[[#This Row],[UPDATED Sublot]]="","",Crate_BOMs[[#This Row],[UPDATED Sublot]]))</f>
        <v>2.02</v>
      </c>
    </row>
    <row r="368" spans="1:33" x14ac:dyDescent="0.25">
      <c r="A368">
        <v>8</v>
      </c>
      <c r="B368">
        <v>300521604</v>
      </c>
      <c r="C368">
        <v>2394737</v>
      </c>
      <c r="D368">
        <v>1</v>
      </c>
      <c r="E368" t="s">
        <v>148</v>
      </c>
      <c r="F368" t="s">
        <v>150</v>
      </c>
      <c r="G368">
        <v>2892</v>
      </c>
      <c r="H368">
        <v>2496</v>
      </c>
      <c r="I368">
        <v>114</v>
      </c>
      <c r="J368">
        <v>98</v>
      </c>
      <c r="K368">
        <v>397</v>
      </c>
      <c r="L368">
        <v>1</v>
      </c>
      <c r="M368" t="s">
        <v>55</v>
      </c>
      <c r="N368" t="s">
        <v>56</v>
      </c>
      <c r="O368" s="2">
        <v>875.2351801399999</v>
      </c>
      <c r="P368" s="15">
        <v>45754</v>
      </c>
      <c r="Q368" s="15">
        <v>45777</v>
      </c>
      <c r="R368" s="15">
        <v>45784</v>
      </c>
      <c r="S368" t="s">
        <v>21</v>
      </c>
      <c r="T368">
        <v>5</v>
      </c>
      <c r="U368" s="2">
        <v>500.44933473999998</v>
      </c>
      <c r="V368" s="2">
        <v>6613.8678599999994</v>
      </c>
      <c r="W368" s="2">
        <v>10.367454400000002</v>
      </c>
      <c r="X368" s="2">
        <v>1.2139108000000001</v>
      </c>
      <c r="Y368" s="2">
        <v>8.7926511999999999</v>
      </c>
      <c r="Z368" s="6">
        <f>Crate_BOMs[[#This Row],[glass weight (lb)]]+Crate_BOMs[[#This Row],[Crate Weight (lb)]]/COUNTIF(Crate_BOMs[crate no.],Crate_BOMs[[#This Row],[crate no.]])</f>
        <v>975.32504708799991</v>
      </c>
      <c r="AA368" s="6" t="str">
        <f>IFERROR(MID(Crate_BOMs[[#This Row],[no]],FIND("ECN",Crate_BOMs[[#This Row],[no]]),200),MID(Crate_BOMs[[#This Row],[no]],39,200))</f>
        <v>2.02 GLA01</v>
      </c>
      <c r="AB368" s="6" t="str">
        <f>SUBSTITUTE(IF(RIGHT(Crate_BOMs[[#This Row],[PO Sublot-GL]],6)="curved",RIGHT(Crate_BOMs[[#This Row],[PO Sublot-GL]],12),RIGHT(Crate_BOMs[[#This Row],[PO Sublot-GL]],5))," ","")</f>
        <v>GLA01</v>
      </c>
      <c r="AC368" s="6" t="str">
        <f>SUBSTITUTE(LEFT(Crate_BOMs[[#This Row],[PO Sublot-GL]],LEN(Crate_BOMs[[#This Row],[PO Sublot-GL]])-LEN(Crate_BOMs[[#This Row],[Glass Type]]))," ","")</f>
        <v>2.02</v>
      </c>
      <c r="AD368" s="6" t="str">
        <f>LEFT(Crate_BOMs[[#This Row],[no]],FIND(" ",Crate_BOMs[[#This Row],[no]],5)-1)</f>
        <v>PO 40538</v>
      </c>
      <c r="AE368" s="6" cm="1">
        <f t="array" ref="AE368">COUNTA(_xlfn.UNIQUE(_xlfn._xlws.FILTER(Crate_BOMs[PO],Crate_BOMs[crate no.]=Crate_BOMs[[#This Row],[crate no.]])))</f>
        <v>1</v>
      </c>
      <c r="AF368" s="10" t="str">
        <f>IF(Crate_BOMs[[#This Row],['# POs in Crate]]=1,"",IF(VLOOKUP(Crate_BOMs[[#This Row],[crate no.]],Crates_[[crate no.]:[New Sublot]],3,FALSE)="","",VLOOKUP(Crate_BOMs[[#This Row],[crate no.]],Crates_[[crate no.]:[New Sublot]],3,FALSE)))</f>
        <v/>
      </c>
      <c r="AG368" s="6" t="str">
        <f>IF(Crate_BOMs[[#This Row],['# POs in Crate]]=1,Crate_BOMs[[#This Row],[PO Sublot]],IF(Crate_BOMs[[#This Row],[UPDATED Sublot]]="","",Crate_BOMs[[#This Row],[UPDATED Sublot]]))</f>
        <v>2.02</v>
      </c>
    </row>
    <row r="369" spans="1:33" x14ac:dyDescent="0.25">
      <c r="A369">
        <v>8</v>
      </c>
      <c r="B369">
        <v>300521604</v>
      </c>
      <c r="C369">
        <v>2394737</v>
      </c>
      <c r="D369">
        <v>1</v>
      </c>
      <c r="E369" t="s">
        <v>148</v>
      </c>
      <c r="F369" t="s">
        <v>150</v>
      </c>
      <c r="G369">
        <v>2892</v>
      </c>
      <c r="H369">
        <v>2496</v>
      </c>
      <c r="I369">
        <v>114</v>
      </c>
      <c r="J369">
        <v>98</v>
      </c>
      <c r="K369">
        <v>397</v>
      </c>
      <c r="L369">
        <v>1</v>
      </c>
      <c r="M369" t="s">
        <v>55</v>
      </c>
      <c r="N369" t="s">
        <v>56</v>
      </c>
      <c r="O369" s="2">
        <v>875.2351801399999</v>
      </c>
      <c r="P369" s="15">
        <v>45754</v>
      </c>
      <c r="Q369" s="15">
        <v>45777</v>
      </c>
      <c r="R369" s="15">
        <v>45784</v>
      </c>
      <c r="S369" t="s">
        <v>21</v>
      </c>
      <c r="T369">
        <v>5</v>
      </c>
      <c r="U369" s="2">
        <v>500.44933473999998</v>
      </c>
      <c r="V369" s="2">
        <v>6613.8678599999994</v>
      </c>
      <c r="W369" s="2">
        <v>10.367454400000002</v>
      </c>
      <c r="X369" s="2">
        <v>1.2139108000000001</v>
      </c>
      <c r="Y369" s="2">
        <v>8.7926511999999999</v>
      </c>
      <c r="Z369" s="6">
        <f>Crate_BOMs[[#This Row],[glass weight (lb)]]+Crate_BOMs[[#This Row],[Crate Weight (lb)]]/COUNTIF(Crate_BOMs[crate no.],Crate_BOMs[[#This Row],[crate no.]])</f>
        <v>975.32504708799991</v>
      </c>
      <c r="AA369" s="6" t="str">
        <f>IFERROR(MID(Crate_BOMs[[#This Row],[no]],FIND("ECN",Crate_BOMs[[#This Row],[no]]),200),MID(Crate_BOMs[[#This Row],[no]],39,200))</f>
        <v>2.02 GLA01</v>
      </c>
      <c r="AB369" s="6" t="str">
        <f>SUBSTITUTE(IF(RIGHT(Crate_BOMs[[#This Row],[PO Sublot-GL]],6)="curved",RIGHT(Crate_BOMs[[#This Row],[PO Sublot-GL]],12),RIGHT(Crate_BOMs[[#This Row],[PO Sublot-GL]],5))," ","")</f>
        <v>GLA01</v>
      </c>
      <c r="AC369" s="6" t="str">
        <f>SUBSTITUTE(LEFT(Crate_BOMs[[#This Row],[PO Sublot-GL]],LEN(Crate_BOMs[[#This Row],[PO Sublot-GL]])-LEN(Crate_BOMs[[#This Row],[Glass Type]]))," ","")</f>
        <v>2.02</v>
      </c>
      <c r="AD369" s="6" t="str">
        <f>LEFT(Crate_BOMs[[#This Row],[no]],FIND(" ",Crate_BOMs[[#This Row],[no]],5)-1)</f>
        <v>PO 40538</v>
      </c>
      <c r="AE369" s="6" cm="1">
        <f t="array" ref="AE369">COUNTA(_xlfn.UNIQUE(_xlfn._xlws.FILTER(Crate_BOMs[PO],Crate_BOMs[crate no.]=Crate_BOMs[[#This Row],[crate no.]])))</f>
        <v>1</v>
      </c>
      <c r="AF369" s="10" t="str">
        <f>IF(Crate_BOMs[[#This Row],['# POs in Crate]]=1,"",IF(VLOOKUP(Crate_BOMs[[#This Row],[crate no.]],Crates_[[crate no.]:[New Sublot]],3,FALSE)="","",VLOOKUP(Crate_BOMs[[#This Row],[crate no.]],Crates_[[crate no.]:[New Sublot]],3,FALSE)))</f>
        <v/>
      </c>
      <c r="AG369" s="6" t="str">
        <f>IF(Crate_BOMs[[#This Row],['# POs in Crate]]=1,Crate_BOMs[[#This Row],[PO Sublot]],IF(Crate_BOMs[[#This Row],[UPDATED Sublot]]="","",Crate_BOMs[[#This Row],[UPDATED Sublot]]))</f>
        <v>2.02</v>
      </c>
    </row>
    <row r="370" spans="1:33" x14ac:dyDescent="0.25">
      <c r="A370">
        <v>8</v>
      </c>
      <c r="B370">
        <v>300521604</v>
      </c>
      <c r="C370">
        <v>2394737</v>
      </c>
      <c r="D370">
        <v>1</v>
      </c>
      <c r="E370" t="s">
        <v>148</v>
      </c>
      <c r="F370" t="s">
        <v>150</v>
      </c>
      <c r="G370">
        <v>2892</v>
      </c>
      <c r="H370">
        <v>2496</v>
      </c>
      <c r="I370">
        <v>114</v>
      </c>
      <c r="J370">
        <v>98</v>
      </c>
      <c r="K370">
        <v>397</v>
      </c>
      <c r="L370">
        <v>1</v>
      </c>
      <c r="M370" t="s">
        <v>55</v>
      </c>
      <c r="N370" t="s">
        <v>56</v>
      </c>
      <c r="O370" s="2">
        <v>875.2351801399999</v>
      </c>
      <c r="P370" s="15">
        <v>45754</v>
      </c>
      <c r="Q370" s="15">
        <v>45777</v>
      </c>
      <c r="R370" s="15">
        <v>45784</v>
      </c>
      <c r="S370" t="s">
        <v>21</v>
      </c>
      <c r="T370">
        <v>5</v>
      </c>
      <c r="U370" s="2">
        <v>500.44933473999998</v>
      </c>
      <c r="V370" s="2">
        <v>6613.8678599999994</v>
      </c>
      <c r="W370" s="2">
        <v>10.367454400000002</v>
      </c>
      <c r="X370" s="2">
        <v>1.2139108000000001</v>
      </c>
      <c r="Y370" s="2">
        <v>8.7926511999999999</v>
      </c>
      <c r="Z370" s="6">
        <f>Crate_BOMs[[#This Row],[glass weight (lb)]]+Crate_BOMs[[#This Row],[Crate Weight (lb)]]/COUNTIF(Crate_BOMs[crate no.],Crate_BOMs[[#This Row],[crate no.]])</f>
        <v>975.32504708799991</v>
      </c>
      <c r="AA370" s="6" t="str">
        <f>IFERROR(MID(Crate_BOMs[[#This Row],[no]],FIND("ECN",Crate_BOMs[[#This Row],[no]]),200),MID(Crate_BOMs[[#This Row],[no]],39,200))</f>
        <v>2.02 GLA01</v>
      </c>
      <c r="AB370" s="6" t="str">
        <f>SUBSTITUTE(IF(RIGHT(Crate_BOMs[[#This Row],[PO Sublot-GL]],6)="curved",RIGHT(Crate_BOMs[[#This Row],[PO Sublot-GL]],12),RIGHT(Crate_BOMs[[#This Row],[PO Sublot-GL]],5))," ","")</f>
        <v>GLA01</v>
      </c>
      <c r="AC370" s="6" t="str">
        <f>SUBSTITUTE(LEFT(Crate_BOMs[[#This Row],[PO Sublot-GL]],LEN(Crate_BOMs[[#This Row],[PO Sublot-GL]])-LEN(Crate_BOMs[[#This Row],[Glass Type]]))," ","")</f>
        <v>2.02</v>
      </c>
      <c r="AD370" s="6" t="str">
        <f>LEFT(Crate_BOMs[[#This Row],[no]],FIND(" ",Crate_BOMs[[#This Row],[no]],5)-1)</f>
        <v>PO 40538</v>
      </c>
      <c r="AE370" s="6" cm="1">
        <f t="array" ref="AE370">COUNTA(_xlfn.UNIQUE(_xlfn._xlws.FILTER(Crate_BOMs[PO],Crate_BOMs[crate no.]=Crate_BOMs[[#This Row],[crate no.]])))</f>
        <v>1</v>
      </c>
      <c r="AF370" s="10" t="str">
        <f>IF(Crate_BOMs[[#This Row],['# POs in Crate]]=1,"",IF(VLOOKUP(Crate_BOMs[[#This Row],[crate no.]],Crates_[[crate no.]:[New Sublot]],3,FALSE)="","",VLOOKUP(Crate_BOMs[[#This Row],[crate no.]],Crates_[[crate no.]:[New Sublot]],3,FALSE)))</f>
        <v/>
      </c>
      <c r="AG370" s="6" t="str">
        <f>IF(Crate_BOMs[[#This Row],['# POs in Crate]]=1,Crate_BOMs[[#This Row],[PO Sublot]],IF(Crate_BOMs[[#This Row],[UPDATED Sublot]]="","",Crate_BOMs[[#This Row],[UPDATED Sublot]]))</f>
        <v>2.02</v>
      </c>
    </row>
    <row r="371" spans="1:33" x14ac:dyDescent="0.25">
      <c r="A371">
        <v>8</v>
      </c>
      <c r="B371">
        <v>300521604</v>
      </c>
      <c r="C371">
        <v>2394737</v>
      </c>
      <c r="D371">
        <v>1</v>
      </c>
      <c r="E371" t="s">
        <v>148</v>
      </c>
      <c r="F371" t="s">
        <v>150</v>
      </c>
      <c r="G371">
        <v>2892</v>
      </c>
      <c r="H371">
        <v>2496</v>
      </c>
      <c r="I371">
        <v>114</v>
      </c>
      <c r="J371">
        <v>98</v>
      </c>
      <c r="K371">
        <v>397</v>
      </c>
      <c r="L371">
        <v>1</v>
      </c>
      <c r="M371" t="s">
        <v>55</v>
      </c>
      <c r="N371" t="s">
        <v>56</v>
      </c>
      <c r="O371" s="2">
        <v>875.2351801399999</v>
      </c>
      <c r="P371" s="15">
        <v>45754</v>
      </c>
      <c r="Q371" s="15">
        <v>45777</v>
      </c>
      <c r="R371" s="15">
        <v>45784</v>
      </c>
      <c r="S371" t="s">
        <v>21</v>
      </c>
      <c r="T371">
        <v>5</v>
      </c>
      <c r="U371" s="2">
        <v>500.44933473999998</v>
      </c>
      <c r="V371" s="2">
        <v>6613.8678599999994</v>
      </c>
      <c r="W371" s="2">
        <v>10.367454400000002</v>
      </c>
      <c r="X371" s="2">
        <v>1.2139108000000001</v>
      </c>
      <c r="Y371" s="2">
        <v>8.7926511999999999</v>
      </c>
      <c r="Z371" s="6">
        <f>Crate_BOMs[[#This Row],[glass weight (lb)]]+Crate_BOMs[[#This Row],[Crate Weight (lb)]]/COUNTIF(Crate_BOMs[crate no.],Crate_BOMs[[#This Row],[crate no.]])</f>
        <v>975.32504708799991</v>
      </c>
      <c r="AA371" s="6" t="str">
        <f>IFERROR(MID(Crate_BOMs[[#This Row],[no]],FIND("ECN",Crate_BOMs[[#This Row],[no]]),200),MID(Crate_BOMs[[#This Row],[no]],39,200))</f>
        <v>2.02 GLA01</v>
      </c>
      <c r="AB371" s="6" t="str">
        <f>SUBSTITUTE(IF(RIGHT(Crate_BOMs[[#This Row],[PO Sublot-GL]],6)="curved",RIGHT(Crate_BOMs[[#This Row],[PO Sublot-GL]],12),RIGHT(Crate_BOMs[[#This Row],[PO Sublot-GL]],5))," ","")</f>
        <v>GLA01</v>
      </c>
      <c r="AC371" s="6" t="str">
        <f>SUBSTITUTE(LEFT(Crate_BOMs[[#This Row],[PO Sublot-GL]],LEN(Crate_BOMs[[#This Row],[PO Sublot-GL]])-LEN(Crate_BOMs[[#This Row],[Glass Type]]))," ","")</f>
        <v>2.02</v>
      </c>
      <c r="AD371" s="6" t="str">
        <f>LEFT(Crate_BOMs[[#This Row],[no]],FIND(" ",Crate_BOMs[[#This Row],[no]],5)-1)</f>
        <v>PO 40538</v>
      </c>
      <c r="AE371" s="6" cm="1">
        <f t="array" ref="AE371">COUNTA(_xlfn.UNIQUE(_xlfn._xlws.FILTER(Crate_BOMs[PO],Crate_BOMs[crate no.]=Crate_BOMs[[#This Row],[crate no.]])))</f>
        <v>1</v>
      </c>
      <c r="AF371" s="10" t="str">
        <f>IF(Crate_BOMs[[#This Row],['# POs in Crate]]=1,"",IF(VLOOKUP(Crate_BOMs[[#This Row],[crate no.]],Crates_[[crate no.]:[New Sublot]],3,FALSE)="","",VLOOKUP(Crate_BOMs[[#This Row],[crate no.]],Crates_[[crate no.]:[New Sublot]],3,FALSE)))</f>
        <v/>
      </c>
      <c r="AG371" s="6" t="str">
        <f>IF(Crate_BOMs[[#This Row],['# POs in Crate]]=1,Crate_BOMs[[#This Row],[PO Sublot]],IF(Crate_BOMs[[#This Row],[UPDATED Sublot]]="","",Crate_BOMs[[#This Row],[UPDATED Sublot]]))</f>
        <v>2.02</v>
      </c>
    </row>
    <row r="372" spans="1:33" x14ac:dyDescent="0.25">
      <c r="A372">
        <v>8</v>
      </c>
      <c r="B372">
        <v>300521421</v>
      </c>
      <c r="C372">
        <v>2394737</v>
      </c>
      <c r="D372">
        <v>1</v>
      </c>
      <c r="E372" t="s">
        <v>148</v>
      </c>
      <c r="F372" t="s">
        <v>150</v>
      </c>
      <c r="G372">
        <v>2892</v>
      </c>
      <c r="H372">
        <v>2496</v>
      </c>
      <c r="I372">
        <v>114</v>
      </c>
      <c r="J372">
        <v>98</v>
      </c>
      <c r="K372">
        <v>397</v>
      </c>
      <c r="L372">
        <v>1</v>
      </c>
      <c r="M372" t="s">
        <v>55</v>
      </c>
      <c r="N372" t="s">
        <v>56</v>
      </c>
      <c r="O372" s="2">
        <v>875.2351801399999</v>
      </c>
      <c r="P372" s="15">
        <v>45754</v>
      </c>
      <c r="Q372" s="15">
        <v>45777</v>
      </c>
      <c r="R372" s="15">
        <v>45784</v>
      </c>
      <c r="S372" t="s">
        <v>21</v>
      </c>
      <c r="T372">
        <v>5</v>
      </c>
      <c r="U372" s="2">
        <v>500.44933473999998</v>
      </c>
      <c r="V372" s="2">
        <v>6613.8678599999994</v>
      </c>
      <c r="W372" s="2">
        <v>10.367454400000002</v>
      </c>
      <c r="X372" s="2">
        <v>1.2139108000000001</v>
      </c>
      <c r="Y372" s="2">
        <v>8.7926511999999999</v>
      </c>
      <c r="Z372" s="6">
        <f>Crate_BOMs[[#This Row],[glass weight (lb)]]+Crate_BOMs[[#This Row],[Crate Weight (lb)]]/COUNTIF(Crate_BOMs[crate no.],Crate_BOMs[[#This Row],[crate no.]])</f>
        <v>975.32504708799991</v>
      </c>
      <c r="AA372" s="6" t="str">
        <f>IFERROR(MID(Crate_BOMs[[#This Row],[no]],FIND("ECN",Crate_BOMs[[#This Row],[no]]),200),MID(Crate_BOMs[[#This Row],[no]],39,200))</f>
        <v>2.02 GLA01</v>
      </c>
      <c r="AB372" s="6" t="str">
        <f>SUBSTITUTE(IF(RIGHT(Crate_BOMs[[#This Row],[PO Sublot-GL]],6)="curved",RIGHT(Crate_BOMs[[#This Row],[PO Sublot-GL]],12),RIGHT(Crate_BOMs[[#This Row],[PO Sublot-GL]],5))," ","")</f>
        <v>GLA01</v>
      </c>
      <c r="AC372" s="6" t="str">
        <f>SUBSTITUTE(LEFT(Crate_BOMs[[#This Row],[PO Sublot-GL]],LEN(Crate_BOMs[[#This Row],[PO Sublot-GL]])-LEN(Crate_BOMs[[#This Row],[Glass Type]]))," ","")</f>
        <v>2.02</v>
      </c>
      <c r="AD372" s="6" t="str">
        <f>LEFT(Crate_BOMs[[#This Row],[no]],FIND(" ",Crate_BOMs[[#This Row],[no]],5)-1)</f>
        <v>PO 40538</v>
      </c>
      <c r="AE372" s="6" cm="1">
        <f t="array" ref="AE372">COUNTA(_xlfn.UNIQUE(_xlfn._xlws.FILTER(Crate_BOMs[PO],Crate_BOMs[crate no.]=Crate_BOMs[[#This Row],[crate no.]])))</f>
        <v>1</v>
      </c>
      <c r="AF372" s="10" t="str">
        <f>IF(Crate_BOMs[[#This Row],['# POs in Crate]]=1,"",IF(VLOOKUP(Crate_BOMs[[#This Row],[crate no.]],Crates_[[crate no.]:[New Sublot]],3,FALSE)="","",VLOOKUP(Crate_BOMs[[#This Row],[crate no.]],Crates_[[crate no.]:[New Sublot]],3,FALSE)))</f>
        <v/>
      </c>
      <c r="AG372" s="6" t="str">
        <f>IF(Crate_BOMs[[#This Row],['# POs in Crate]]=1,Crate_BOMs[[#This Row],[PO Sublot]],IF(Crate_BOMs[[#This Row],[UPDATED Sublot]]="","",Crate_BOMs[[#This Row],[UPDATED Sublot]]))</f>
        <v>2.02</v>
      </c>
    </row>
    <row r="373" spans="1:33" x14ac:dyDescent="0.25">
      <c r="A373">
        <v>8</v>
      </c>
      <c r="B373">
        <v>300521421</v>
      </c>
      <c r="C373">
        <v>2394737</v>
      </c>
      <c r="D373">
        <v>1</v>
      </c>
      <c r="E373" t="s">
        <v>148</v>
      </c>
      <c r="F373" t="s">
        <v>150</v>
      </c>
      <c r="G373">
        <v>2892</v>
      </c>
      <c r="H373">
        <v>2496</v>
      </c>
      <c r="I373">
        <v>114</v>
      </c>
      <c r="J373">
        <v>98</v>
      </c>
      <c r="K373">
        <v>397</v>
      </c>
      <c r="L373">
        <v>1</v>
      </c>
      <c r="M373" t="s">
        <v>55</v>
      </c>
      <c r="N373" t="s">
        <v>56</v>
      </c>
      <c r="O373" s="2">
        <v>875.2351801399999</v>
      </c>
      <c r="P373" s="15">
        <v>45754</v>
      </c>
      <c r="Q373" s="15">
        <v>45777</v>
      </c>
      <c r="R373" s="15">
        <v>45784</v>
      </c>
      <c r="S373" t="s">
        <v>21</v>
      </c>
      <c r="T373">
        <v>5</v>
      </c>
      <c r="U373" s="2">
        <v>500.44933473999998</v>
      </c>
      <c r="V373" s="2">
        <v>6613.8678599999994</v>
      </c>
      <c r="W373" s="2">
        <v>10.367454400000002</v>
      </c>
      <c r="X373" s="2">
        <v>1.2139108000000001</v>
      </c>
      <c r="Y373" s="2">
        <v>8.7926511999999999</v>
      </c>
      <c r="Z373" s="6">
        <f>Crate_BOMs[[#This Row],[glass weight (lb)]]+Crate_BOMs[[#This Row],[Crate Weight (lb)]]/COUNTIF(Crate_BOMs[crate no.],Crate_BOMs[[#This Row],[crate no.]])</f>
        <v>975.32504708799991</v>
      </c>
      <c r="AA373" s="6" t="str">
        <f>IFERROR(MID(Crate_BOMs[[#This Row],[no]],FIND("ECN",Crate_BOMs[[#This Row],[no]]),200),MID(Crate_BOMs[[#This Row],[no]],39,200))</f>
        <v>2.02 GLA01</v>
      </c>
      <c r="AB373" s="6" t="str">
        <f>SUBSTITUTE(IF(RIGHT(Crate_BOMs[[#This Row],[PO Sublot-GL]],6)="curved",RIGHT(Crate_BOMs[[#This Row],[PO Sublot-GL]],12),RIGHT(Crate_BOMs[[#This Row],[PO Sublot-GL]],5))," ","")</f>
        <v>GLA01</v>
      </c>
      <c r="AC373" s="6" t="str">
        <f>SUBSTITUTE(LEFT(Crate_BOMs[[#This Row],[PO Sublot-GL]],LEN(Crate_BOMs[[#This Row],[PO Sublot-GL]])-LEN(Crate_BOMs[[#This Row],[Glass Type]]))," ","")</f>
        <v>2.02</v>
      </c>
      <c r="AD373" s="6" t="str">
        <f>LEFT(Crate_BOMs[[#This Row],[no]],FIND(" ",Crate_BOMs[[#This Row],[no]],5)-1)</f>
        <v>PO 40538</v>
      </c>
      <c r="AE373" s="6" cm="1">
        <f t="array" ref="AE373">COUNTA(_xlfn.UNIQUE(_xlfn._xlws.FILTER(Crate_BOMs[PO],Crate_BOMs[crate no.]=Crate_BOMs[[#This Row],[crate no.]])))</f>
        <v>1</v>
      </c>
      <c r="AF373" s="10" t="str">
        <f>IF(Crate_BOMs[[#This Row],['# POs in Crate]]=1,"",IF(VLOOKUP(Crate_BOMs[[#This Row],[crate no.]],Crates_[[crate no.]:[New Sublot]],3,FALSE)="","",VLOOKUP(Crate_BOMs[[#This Row],[crate no.]],Crates_[[crate no.]:[New Sublot]],3,FALSE)))</f>
        <v/>
      </c>
      <c r="AG373" s="6" t="str">
        <f>IF(Crate_BOMs[[#This Row],['# POs in Crate]]=1,Crate_BOMs[[#This Row],[PO Sublot]],IF(Crate_BOMs[[#This Row],[UPDATED Sublot]]="","",Crate_BOMs[[#This Row],[UPDATED Sublot]]))</f>
        <v>2.02</v>
      </c>
    </row>
    <row r="374" spans="1:33" x14ac:dyDescent="0.25">
      <c r="A374">
        <v>8</v>
      </c>
      <c r="B374">
        <v>300521421</v>
      </c>
      <c r="C374">
        <v>2394737</v>
      </c>
      <c r="D374">
        <v>1</v>
      </c>
      <c r="E374" t="s">
        <v>148</v>
      </c>
      <c r="F374" t="s">
        <v>150</v>
      </c>
      <c r="G374">
        <v>2892</v>
      </c>
      <c r="H374">
        <v>2496</v>
      </c>
      <c r="I374">
        <v>114</v>
      </c>
      <c r="J374">
        <v>98</v>
      </c>
      <c r="K374">
        <v>397</v>
      </c>
      <c r="L374">
        <v>1</v>
      </c>
      <c r="M374" t="s">
        <v>55</v>
      </c>
      <c r="N374" t="s">
        <v>56</v>
      </c>
      <c r="O374" s="2">
        <v>875.2351801399999</v>
      </c>
      <c r="P374" s="15">
        <v>45754</v>
      </c>
      <c r="Q374" s="15">
        <v>45777</v>
      </c>
      <c r="R374" s="15">
        <v>45784</v>
      </c>
      <c r="S374" t="s">
        <v>21</v>
      </c>
      <c r="T374">
        <v>5</v>
      </c>
      <c r="U374" s="2">
        <v>500.44933473999998</v>
      </c>
      <c r="V374" s="2">
        <v>6613.8678599999994</v>
      </c>
      <c r="W374" s="2">
        <v>10.367454400000002</v>
      </c>
      <c r="X374" s="2">
        <v>1.2139108000000001</v>
      </c>
      <c r="Y374" s="2">
        <v>8.7926511999999999</v>
      </c>
      <c r="Z374" s="6">
        <f>Crate_BOMs[[#This Row],[glass weight (lb)]]+Crate_BOMs[[#This Row],[Crate Weight (lb)]]/COUNTIF(Crate_BOMs[crate no.],Crate_BOMs[[#This Row],[crate no.]])</f>
        <v>975.32504708799991</v>
      </c>
      <c r="AA374" s="6" t="str">
        <f>IFERROR(MID(Crate_BOMs[[#This Row],[no]],FIND("ECN",Crate_BOMs[[#This Row],[no]]),200),MID(Crate_BOMs[[#This Row],[no]],39,200))</f>
        <v>2.02 GLA01</v>
      </c>
      <c r="AB374" s="6" t="str">
        <f>SUBSTITUTE(IF(RIGHT(Crate_BOMs[[#This Row],[PO Sublot-GL]],6)="curved",RIGHT(Crate_BOMs[[#This Row],[PO Sublot-GL]],12),RIGHT(Crate_BOMs[[#This Row],[PO Sublot-GL]],5))," ","")</f>
        <v>GLA01</v>
      </c>
      <c r="AC374" s="6" t="str">
        <f>SUBSTITUTE(LEFT(Crate_BOMs[[#This Row],[PO Sublot-GL]],LEN(Crate_BOMs[[#This Row],[PO Sublot-GL]])-LEN(Crate_BOMs[[#This Row],[Glass Type]]))," ","")</f>
        <v>2.02</v>
      </c>
      <c r="AD374" s="6" t="str">
        <f>LEFT(Crate_BOMs[[#This Row],[no]],FIND(" ",Crate_BOMs[[#This Row],[no]],5)-1)</f>
        <v>PO 40538</v>
      </c>
      <c r="AE374" s="6" cm="1">
        <f t="array" ref="AE374">COUNTA(_xlfn.UNIQUE(_xlfn._xlws.FILTER(Crate_BOMs[PO],Crate_BOMs[crate no.]=Crate_BOMs[[#This Row],[crate no.]])))</f>
        <v>1</v>
      </c>
      <c r="AF374" s="10" t="str">
        <f>IF(Crate_BOMs[[#This Row],['# POs in Crate]]=1,"",IF(VLOOKUP(Crate_BOMs[[#This Row],[crate no.]],Crates_[[crate no.]:[New Sublot]],3,FALSE)="","",VLOOKUP(Crate_BOMs[[#This Row],[crate no.]],Crates_[[crate no.]:[New Sublot]],3,FALSE)))</f>
        <v/>
      </c>
      <c r="AG374" s="6" t="str">
        <f>IF(Crate_BOMs[[#This Row],['# POs in Crate]]=1,Crate_BOMs[[#This Row],[PO Sublot]],IF(Crate_BOMs[[#This Row],[UPDATED Sublot]]="","",Crate_BOMs[[#This Row],[UPDATED Sublot]]))</f>
        <v>2.02</v>
      </c>
    </row>
    <row r="375" spans="1:33" x14ac:dyDescent="0.25">
      <c r="A375">
        <v>8</v>
      </c>
      <c r="B375">
        <v>300521421</v>
      </c>
      <c r="C375">
        <v>2394737</v>
      </c>
      <c r="D375">
        <v>1</v>
      </c>
      <c r="E375" t="s">
        <v>148</v>
      </c>
      <c r="F375" t="s">
        <v>150</v>
      </c>
      <c r="G375">
        <v>2892</v>
      </c>
      <c r="H375">
        <v>2496</v>
      </c>
      <c r="I375">
        <v>114</v>
      </c>
      <c r="J375">
        <v>98</v>
      </c>
      <c r="K375">
        <v>397</v>
      </c>
      <c r="L375">
        <v>1</v>
      </c>
      <c r="M375" t="s">
        <v>55</v>
      </c>
      <c r="N375" t="s">
        <v>56</v>
      </c>
      <c r="O375" s="2">
        <v>875.2351801399999</v>
      </c>
      <c r="P375" s="15">
        <v>45754</v>
      </c>
      <c r="Q375" s="15">
        <v>45777</v>
      </c>
      <c r="R375" s="15">
        <v>45784</v>
      </c>
      <c r="S375" t="s">
        <v>21</v>
      </c>
      <c r="T375">
        <v>5</v>
      </c>
      <c r="U375" s="2">
        <v>500.44933473999998</v>
      </c>
      <c r="V375" s="2">
        <v>6613.8678599999994</v>
      </c>
      <c r="W375" s="2">
        <v>10.367454400000002</v>
      </c>
      <c r="X375" s="2">
        <v>1.2139108000000001</v>
      </c>
      <c r="Y375" s="2">
        <v>8.7926511999999999</v>
      </c>
      <c r="Z375" s="6">
        <f>Crate_BOMs[[#This Row],[glass weight (lb)]]+Crate_BOMs[[#This Row],[Crate Weight (lb)]]/COUNTIF(Crate_BOMs[crate no.],Crate_BOMs[[#This Row],[crate no.]])</f>
        <v>975.32504708799991</v>
      </c>
      <c r="AA375" s="6" t="str">
        <f>IFERROR(MID(Crate_BOMs[[#This Row],[no]],FIND("ECN",Crate_BOMs[[#This Row],[no]]),200),MID(Crate_BOMs[[#This Row],[no]],39,200))</f>
        <v>2.02 GLA01</v>
      </c>
      <c r="AB375" s="6" t="str">
        <f>SUBSTITUTE(IF(RIGHT(Crate_BOMs[[#This Row],[PO Sublot-GL]],6)="curved",RIGHT(Crate_BOMs[[#This Row],[PO Sublot-GL]],12),RIGHT(Crate_BOMs[[#This Row],[PO Sublot-GL]],5))," ","")</f>
        <v>GLA01</v>
      </c>
      <c r="AC375" s="6" t="str">
        <f>SUBSTITUTE(LEFT(Crate_BOMs[[#This Row],[PO Sublot-GL]],LEN(Crate_BOMs[[#This Row],[PO Sublot-GL]])-LEN(Crate_BOMs[[#This Row],[Glass Type]]))," ","")</f>
        <v>2.02</v>
      </c>
      <c r="AD375" s="6" t="str">
        <f>LEFT(Crate_BOMs[[#This Row],[no]],FIND(" ",Crate_BOMs[[#This Row],[no]],5)-1)</f>
        <v>PO 40538</v>
      </c>
      <c r="AE375" s="6" cm="1">
        <f t="array" ref="AE375">COUNTA(_xlfn.UNIQUE(_xlfn._xlws.FILTER(Crate_BOMs[PO],Crate_BOMs[crate no.]=Crate_BOMs[[#This Row],[crate no.]])))</f>
        <v>1</v>
      </c>
      <c r="AF375" s="10" t="str">
        <f>IF(Crate_BOMs[[#This Row],['# POs in Crate]]=1,"",IF(VLOOKUP(Crate_BOMs[[#This Row],[crate no.]],Crates_[[crate no.]:[New Sublot]],3,FALSE)="","",VLOOKUP(Crate_BOMs[[#This Row],[crate no.]],Crates_[[crate no.]:[New Sublot]],3,FALSE)))</f>
        <v/>
      </c>
      <c r="AG375" s="6" t="str">
        <f>IF(Crate_BOMs[[#This Row],['# POs in Crate]]=1,Crate_BOMs[[#This Row],[PO Sublot]],IF(Crate_BOMs[[#This Row],[UPDATED Sublot]]="","",Crate_BOMs[[#This Row],[UPDATED Sublot]]))</f>
        <v>2.02</v>
      </c>
    </row>
    <row r="376" spans="1:33" x14ac:dyDescent="0.25">
      <c r="A376">
        <v>8</v>
      </c>
      <c r="B376">
        <v>300521421</v>
      </c>
      <c r="C376">
        <v>2394737</v>
      </c>
      <c r="D376">
        <v>1</v>
      </c>
      <c r="E376" t="s">
        <v>148</v>
      </c>
      <c r="F376" t="s">
        <v>150</v>
      </c>
      <c r="G376">
        <v>2892</v>
      </c>
      <c r="H376">
        <v>2496</v>
      </c>
      <c r="I376">
        <v>114</v>
      </c>
      <c r="J376">
        <v>98</v>
      </c>
      <c r="K376">
        <v>397</v>
      </c>
      <c r="L376">
        <v>1</v>
      </c>
      <c r="M376" t="s">
        <v>55</v>
      </c>
      <c r="N376" t="s">
        <v>56</v>
      </c>
      <c r="O376" s="2">
        <v>875.2351801399999</v>
      </c>
      <c r="P376" s="15">
        <v>45754</v>
      </c>
      <c r="Q376" s="15">
        <v>45777</v>
      </c>
      <c r="R376" s="15">
        <v>45784</v>
      </c>
      <c r="S376" t="s">
        <v>21</v>
      </c>
      <c r="T376">
        <v>5</v>
      </c>
      <c r="U376" s="2">
        <v>500.44933473999998</v>
      </c>
      <c r="V376" s="2">
        <v>6613.8678599999994</v>
      </c>
      <c r="W376" s="2">
        <v>10.367454400000002</v>
      </c>
      <c r="X376" s="2">
        <v>1.2139108000000001</v>
      </c>
      <c r="Y376" s="2">
        <v>8.7926511999999999</v>
      </c>
      <c r="Z376" s="6">
        <f>Crate_BOMs[[#This Row],[glass weight (lb)]]+Crate_BOMs[[#This Row],[Crate Weight (lb)]]/COUNTIF(Crate_BOMs[crate no.],Crate_BOMs[[#This Row],[crate no.]])</f>
        <v>975.32504708799991</v>
      </c>
      <c r="AA376" s="6" t="str">
        <f>IFERROR(MID(Crate_BOMs[[#This Row],[no]],FIND("ECN",Crate_BOMs[[#This Row],[no]]),200),MID(Crate_BOMs[[#This Row],[no]],39,200))</f>
        <v>2.02 GLA01</v>
      </c>
      <c r="AB376" s="6" t="str">
        <f>SUBSTITUTE(IF(RIGHT(Crate_BOMs[[#This Row],[PO Sublot-GL]],6)="curved",RIGHT(Crate_BOMs[[#This Row],[PO Sublot-GL]],12),RIGHT(Crate_BOMs[[#This Row],[PO Sublot-GL]],5))," ","")</f>
        <v>GLA01</v>
      </c>
      <c r="AC376" s="6" t="str">
        <f>SUBSTITUTE(LEFT(Crate_BOMs[[#This Row],[PO Sublot-GL]],LEN(Crate_BOMs[[#This Row],[PO Sublot-GL]])-LEN(Crate_BOMs[[#This Row],[Glass Type]]))," ","")</f>
        <v>2.02</v>
      </c>
      <c r="AD376" s="6" t="str">
        <f>LEFT(Crate_BOMs[[#This Row],[no]],FIND(" ",Crate_BOMs[[#This Row],[no]],5)-1)</f>
        <v>PO 40538</v>
      </c>
      <c r="AE376" s="6" cm="1">
        <f t="array" ref="AE376">COUNTA(_xlfn.UNIQUE(_xlfn._xlws.FILTER(Crate_BOMs[PO],Crate_BOMs[crate no.]=Crate_BOMs[[#This Row],[crate no.]])))</f>
        <v>1</v>
      </c>
      <c r="AF376" s="10" t="str">
        <f>IF(Crate_BOMs[[#This Row],['# POs in Crate]]=1,"",IF(VLOOKUP(Crate_BOMs[[#This Row],[crate no.]],Crates_[[crate no.]:[New Sublot]],3,FALSE)="","",VLOOKUP(Crate_BOMs[[#This Row],[crate no.]],Crates_[[crate no.]:[New Sublot]],3,FALSE)))</f>
        <v/>
      </c>
      <c r="AG376" s="6" t="str">
        <f>IF(Crate_BOMs[[#This Row],['# POs in Crate]]=1,Crate_BOMs[[#This Row],[PO Sublot]],IF(Crate_BOMs[[#This Row],[UPDATED Sublot]]="","",Crate_BOMs[[#This Row],[UPDATED Sublot]]))</f>
        <v>2.02</v>
      </c>
    </row>
    <row r="377" spans="1:33" x14ac:dyDescent="0.25">
      <c r="A377">
        <v>8</v>
      </c>
      <c r="B377">
        <v>300521960</v>
      </c>
      <c r="C377">
        <v>2394738</v>
      </c>
      <c r="D377">
        <v>1</v>
      </c>
      <c r="E377" t="s">
        <v>125</v>
      </c>
      <c r="F377" t="s">
        <v>129</v>
      </c>
      <c r="G377">
        <v>2892</v>
      </c>
      <c r="H377">
        <v>2496</v>
      </c>
      <c r="I377">
        <v>114</v>
      </c>
      <c r="J377">
        <v>98</v>
      </c>
      <c r="K377">
        <v>397</v>
      </c>
      <c r="L377">
        <v>1</v>
      </c>
      <c r="M377" t="s">
        <v>55</v>
      </c>
      <c r="N377" t="s">
        <v>56</v>
      </c>
      <c r="O377" s="2">
        <v>875.2351801399999</v>
      </c>
      <c r="P377" s="15">
        <v>45754</v>
      </c>
      <c r="Q377" s="15">
        <v>45777</v>
      </c>
      <c r="R377" s="15">
        <v>45784</v>
      </c>
      <c r="S377" t="s">
        <v>21</v>
      </c>
      <c r="T377">
        <v>5</v>
      </c>
      <c r="U377" s="2">
        <v>500.44933473999998</v>
      </c>
      <c r="V377" s="2">
        <v>6613.8678599999994</v>
      </c>
      <c r="W377" s="2">
        <v>10.367454400000002</v>
      </c>
      <c r="X377" s="2">
        <v>1.2139108000000001</v>
      </c>
      <c r="Y377" s="2">
        <v>8.7926511999999999</v>
      </c>
      <c r="Z377" s="6">
        <f>Crate_BOMs[[#This Row],[glass weight (lb)]]+Crate_BOMs[[#This Row],[Crate Weight (lb)]]/COUNTIF(Crate_BOMs[crate no.],Crate_BOMs[[#This Row],[crate no.]])</f>
        <v>975.32504708799991</v>
      </c>
      <c r="AA377" s="6" t="str">
        <f>IFERROR(MID(Crate_BOMs[[#This Row],[no]],FIND("ECN",Crate_BOMs[[#This Row],[no]]),200),MID(Crate_BOMs[[#This Row],[no]],39,200))</f>
        <v>2.03 GLT01</v>
      </c>
      <c r="AB377" s="6" t="str">
        <f>SUBSTITUTE(IF(RIGHT(Crate_BOMs[[#This Row],[PO Sublot-GL]],6)="curved",RIGHT(Crate_BOMs[[#This Row],[PO Sublot-GL]],12),RIGHT(Crate_BOMs[[#This Row],[PO Sublot-GL]],5))," ","")</f>
        <v>GLT01</v>
      </c>
      <c r="AC377" s="6" t="str">
        <f>SUBSTITUTE(LEFT(Crate_BOMs[[#This Row],[PO Sublot-GL]],LEN(Crate_BOMs[[#This Row],[PO Sublot-GL]])-LEN(Crate_BOMs[[#This Row],[Glass Type]]))," ","")</f>
        <v>2.03</v>
      </c>
      <c r="AD377" s="6" t="str">
        <f>LEFT(Crate_BOMs[[#This Row],[no]],FIND(" ",Crate_BOMs[[#This Row],[no]],5)-1)</f>
        <v>PO 40540</v>
      </c>
      <c r="AE377" s="6" cm="1">
        <f t="array" ref="AE377">COUNTA(_xlfn.UNIQUE(_xlfn._xlws.FILTER(Crate_BOMs[PO],Crate_BOMs[crate no.]=Crate_BOMs[[#This Row],[crate no.]])))</f>
        <v>1</v>
      </c>
      <c r="AF377" s="10" t="str">
        <f>IF(Crate_BOMs[[#This Row],['# POs in Crate]]=1,"",IF(VLOOKUP(Crate_BOMs[[#This Row],[crate no.]],Crates_[[crate no.]:[New Sublot]],3,FALSE)="","",VLOOKUP(Crate_BOMs[[#This Row],[crate no.]],Crates_[[crate no.]:[New Sublot]],3,FALSE)))</f>
        <v/>
      </c>
      <c r="AG377" s="6" t="str">
        <f>IF(Crate_BOMs[[#This Row],['# POs in Crate]]=1,Crate_BOMs[[#This Row],[PO Sublot]],IF(Crate_BOMs[[#This Row],[UPDATED Sublot]]="","",Crate_BOMs[[#This Row],[UPDATED Sublot]]))</f>
        <v>2.03</v>
      </c>
    </row>
    <row r="378" spans="1:33" x14ac:dyDescent="0.25">
      <c r="A378">
        <v>8</v>
      </c>
      <c r="B378">
        <v>300521960</v>
      </c>
      <c r="C378">
        <v>2394738</v>
      </c>
      <c r="D378">
        <v>1</v>
      </c>
      <c r="E378" t="s">
        <v>125</v>
      </c>
      <c r="F378" t="s">
        <v>129</v>
      </c>
      <c r="G378">
        <v>2892</v>
      </c>
      <c r="H378">
        <v>2496</v>
      </c>
      <c r="I378">
        <v>114</v>
      </c>
      <c r="J378">
        <v>98</v>
      </c>
      <c r="K378">
        <v>397</v>
      </c>
      <c r="L378">
        <v>1</v>
      </c>
      <c r="M378" t="s">
        <v>55</v>
      </c>
      <c r="N378" t="s">
        <v>56</v>
      </c>
      <c r="O378" s="2">
        <v>875.2351801399999</v>
      </c>
      <c r="P378" s="15">
        <v>45754</v>
      </c>
      <c r="Q378" s="15">
        <v>45777</v>
      </c>
      <c r="R378" s="15">
        <v>45784</v>
      </c>
      <c r="S378" t="s">
        <v>21</v>
      </c>
      <c r="T378">
        <v>5</v>
      </c>
      <c r="U378" s="2">
        <v>500.44933473999998</v>
      </c>
      <c r="V378" s="2">
        <v>6613.8678599999994</v>
      </c>
      <c r="W378" s="2">
        <v>10.367454400000002</v>
      </c>
      <c r="X378" s="2">
        <v>1.2139108000000001</v>
      </c>
      <c r="Y378" s="2">
        <v>8.7926511999999999</v>
      </c>
      <c r="Z378" s="6">
        <f>Crate_BOMs[[#This Row],[glass weight (lb)]]+Crate_BOMs[[#This Row],[Crate Weight (lb)]]/COUNTIF(Crate_BOMs[crate no.],Crate_BOMs[[#This Row],[crate no.]])</f>
        <v>975.32504708799991</v>
      </c>
      <c r="AA378" s="6" t="str">
        <f>IFERROR(MID(Crate_BOMs[[#This Row],[no]],FIND("ECN",Crate_BOMs[[#This Row],[no]]),200),MID(Crate_BOMs[[#This Row],[no]],39,200))</f>
        <v>2.03 GLT01</v>
      </c>
      <c r="AB378" s="6" t="str">
        <f>SUBSTITUTE(IF(RIGHT(Crate_BOMs[[#This Row],[PO Sublot-GL]],6)="curved",RIGHT(Crate_BOMs[[#This Row],[PO Sublot-GL]],12),RIGHT(Crate_BOMs[[#This Row],[PO Sublot-GL]],5))," ","")</f>
        <v>GLT01</v>
      </c>
      <c r="AC378" s="6" t="str">
        <f>SUBSTITUTE(LEFT(Crate_BOMs[[#This Row],[PO Sublot-GL]],LEN(Crate_BOMs[[#This Row],[PO Sublot-GL]])-LEN(Crate_BOMs[[#This Row],[Glass Type]]))," ","")</f>
        <v>2.03</v>
      </c>
      <c r="AD378" s="6" t="str">
        <f>LEFT(Crate_BOMs[[#This Row],[no]],FIND(" ",Crate_BOMs[[#This Row],[no]],5)-1)</f>
        <v>PO 40540</v>
      </c>
      <c r="AE378" s="6" cm="1">
        <f t="array" ref="AE378">COUNTA(_xlfn.UNIQUE(_xlfn._xlws.FILTER(Crate_BOMs[PO],Crate_BOMs[crate no.]=Crate_BOMs[[#This Row],[crate no.]])))</f>
        <v>1</v>
      </c>
      <c r="AF378" s="10" t="str">
        <f>IF(Crate_BOMs[[#This Row],['# POs in Crate]]=1,"",IF(VLOOKUP(Crate_BOMs[[#This Row],[crate no.]],Crates_[[crate no.]:[New Sublot]],3,FALSE)="","",VLOOKUP(Crate_BOMs[[#This Row],[crate no.]],Crates_[[crate no.]:[New Sublot]],3,FALSE)))</f>
        <v/>
      </c>
      <c r="AG378" s="6" t="str">
        <f>IF(Crate_BOMs[[#This Row],['# POs in Crate]]=1,Crate_BOMs[[#This Row],[PO Sublot]],IF(Crate_BOMs[[#This Row],[UPDATED Sublot]]="","",Crate_BOMs[[#This Row],[UPDATED Sublot]]))</f>
        <v>2.03</v>
      </c>
    </row>
    <row r="379" spans="1:33" x14ac:dyDescent="0.25">
      <c r="A379">
        <v>8</v>
      </c>
      <c r="B379">
        <v>300521960</v>
      </c>
      <c r="C379">
        <v>2394738</v>
      </c>
      <c r="D379">
        <v>1</v>
      </c>
      <c r="E379" t="s">
        <v>125</v>
      </c>
      <c r="F379" t="s">
        <v>129</v>
      </c>
      <c r="G379">
        <v>2892</v>
      </c>
      <c r="H379">
        <v>2496</v>
      </c>
      <c r="I379">
        <v>114</v>
      </c>
      <c r="J379">
        <v>98</v>
      </c>
      <c r="K379">
        <v>397</v>
      </c>
      <c r="L379">
        <v>1</v>
      </c>
      <c r="M379" t="s">
        <v>55</v>
      </c>
      <c r="N379" t="s">
        <v>56</v>
      </c>
      <c r="O379" s="2">
        <v>875.2351801399999</v>
      </c>
      <c r="P379" s="15">
        <v>45754</v>
      </c>
      <c r="Q379" s="15">
        <v>45777</v>
      </c>
      <c r="R379" s="15">
        <v>45784</v>
      </c>
      <c r="S379" t="s">
        <v>21</v>
      </c>
      <c r="T379">
        <v>5</v>
      </c>
      <c r="U379" s="2">
        <v>500.44933473999998</v>
      </c>
      <c r="V379" s="2">
        <v>6613.8678599999994</v>
      </c>
      <c r="W379" s="2">
        <v>10.367454400000002</v>
      </c>
      <c r="X379" s="2">
        <v>1.2139108000000001</v>
      </c>
      <c r="Y379" s="2">
        <v>8.7926511999999999</v>
      </c>
      <c r="Z379" s="6">
        <f>Crate_BOMs[[#This Row],[glass weight (lb)]]+Crate_BOMs[[#This Row],[Crate Weight (lb)]]/COUNTIF(Crate_BOMs[crate no.],Crate_BOMs[[#This Row],[crate no.]])</f>
        <v>975.32504708799991</v>
      </c>
      <c r="AA379" s="6" t="str">
        <f>IFERROR(MID(Crate_BOMs[[#This Row],[no]],FIND("ECN",Crate_BOMs[[#This Row],[no]]),200),MID(Crate_BOMs[[#This Row],[no]],39,200))</f>
        <v>2.03 GLT01</v>
      </c>
      <c r="AB379" s="6" t="str">
        <f>SUBSTITUTE(IF(RIGHT(Crate_BOMs[[#This Row],[PO Sublot-GL]],6)="curved",RIGHT(Crate_BOMs[[#This Row],[PO Sublot-GL]],12),RIGHT(Crate_BOMs[[#This Row],[PO Sublot-GL]],5))," ","")</f>
        <v>GLT01</v>
      </c>
      <c r="AC379" s="6" t="str">
        <f>SUBSTITUTE(LEFT(Crate_BOMs[[#This Row],[PO Sublot-GL]],LEN(Crate_BOMs[[#This Row],[PO Sublot-GL]])-LEN(Crate_BOMs[[#This Row],[Glass Type]]))," ","")</f>
        <v>2.03</v>
      </c>
      <c r="AD379" s="6" t="str">
        <f>LEFT(Crate_BOMs[[#This Row],[no]],FIND(" ",Crate_BOMs[[#This Row],[no]],5)-1)</f>
        <v>PO 40540</v>
      </c>
      <c r="AE379" s="6" cm="1">
        <f t="array" ref="AE379">COUNTA(_xlfn.UNIQUE(_xlfn._xlws.FILTER(Crate_BOMs[PO],Crate_BOMs[crate no.]=Crate_BOMs[[#This Row],[crate no.]])))</f>
        <v>1</v>
      </c>
      <c r="AF379" s="10" t="str">
        <f>IF(Crate_BOMs[[#This Row],['# POs in Crate]]=1,"",IF(VLOOKUP(Crate_BOMs[[#This Row],[crate no.]],Crates_[[crate no.]:[New Sublot]],3,FALSE)="","",VLOOKUP(Crate_BOMs[[#This Row],[crate no.]],Crates_[[crate no.]:[New Sublot]],3,FALSE)))</f>
        <v/>
      </c>
      <c r="AG379" s="6" t="str">
        <f>IF(Crate_BOMs[[#This Row],['# POs in Crate]]=1,Crate_BOMs[[#This Row],[PO Sublot]],IF(Crate_BOMs[[#This Row],[UPDATED Sublot]]="","",Crate_BOMs[[#This Row],[UPDATED Sublot]]))</f>
        <v>2.03</v>
      </c>
    </row>
    <row r="380" spans="1:33" x14ac:dyDescent="0.25">
      <c r="A380">
        <v>8</v>
      </c>
      <c r="B380">
        <v>300521960</v>
      </c>
      <c r="C380">
        <v>2394738</v>
      </c>
      <c r="D380">
        <v>1</v>
      </c>
      <c r="E380" t="s">
        <v>125</v>
      </c>
      <c r="F380" t="s">
        <v>129</v>
      </c>
      <c r="G380">
        <v>2892</v>
      </c>
      <c r="H380">
        <v>2496</v>
      </c>
      <c r="I380">
        <v>114</v>
      </c>
      <c r="J380">
        <v>98</v>
      </c>
      <c r="K380">
        <v>397</v>
      </c>
      <c r="L380">
        <v>1</v>
      </c>
      <c r="M380" t="s">
        <v>55</v>
      </c>
      <c r="N380" t="s">
        <v>56</v>
      </c>
      <c r="O380" s="2">
        <v>875.2351801399999</v>
      </c>
      <c r="P380" s="15">
        <v>45754</v>
      </c>
      <c r="Q380" s="15">
        <v>45777</v>
      </c>
      <c r="R380" s="15">
        <v>45784</v>
      </c>
      <c r="S380" t="s">
        <v>21</v>
      </c>
      <c r="T380">
        <v>5</v>
      </c>
      <c r="U380" s="2">
        <v>500.44933473999998</v>
      </c>
      <c r="V380" s="2">
        <v>6613.8678599999994</v>
      </c>
      <c r="W380" s="2">
        <v>10.367454400000002</v>
      </c>
      <c r="X380" s="2">
        <v>1.2139108000000001</v>
      </c>
      <c r="Y380" s="2">
        <v>8.7926511999999999</v>
      </c>
      <c r="Z380" s="6">
        <f>Crate_BOMs[[#This Row],[glass weight (lb)]]+Crate_BOMs[[#This Row],[Crate Weight (lb)]]/COUNTIF(Crate_BOMs[crate no.],Crate_BOMs[[#This Row],[crate no.]])</f>
        <v>975.32504708799991</v>
      </c>
      <c r="AA380" s="6" t="str">
        <f>IFERROR(MID(Crate_BOMs[[#This Row],[no]],FIND("ECN",Crate_BOMs[[#This Row],[no]]),200),MID(Crate_BOMs[[#This Row],[no]],39,200))</f>
        <v>2.03 GLT01</v>
      </c>
      <c r="AB380" s="6" t="str">
        <f>SUBSTITUTE(IF(RIGHT(Crate_BOMs[[#This Row],[PO Sublot-GL]],6)="curved",RIGHT(Crate_BOMs[[#This Row],[PO Sublot-GL]],12),RIGHT(Crate_BOMs[[#This Row],[PO Sublot-GL]],5))," ","")</f>
        <v>GLT01</v>
      </c>
      <c r="AC380" s="6" t="str">
        <f>SUBSTITUTE(LEFT(Crate_BOMs[[#This Row],[PO Sublot-GL]],LEN(Crate_BOMs[[#This Row],[PO Sublot-GL]])-LEN(Crate_BOMs[[#This Row],[Glass Type]]))," ","")</f>
        <v>2.03</v>
      </c>
      <c r="AD380" s="6" t="str">
        <f>LEFT(Crate_BOMs[[#This Row],[no]],FIND(" ",Crate_BOMs[[#This Row],[no]],5)-1)</f>
        <v>PO 40540</v>
      </c>
      <c r="AE380" s="6" cm="1">
        <f t="array" ref="AE380">COUNTA(_xlfn.UNIQUE(_xlfn._xlws.FILTER(Crate_BOMs[PO],Crate_BOMs[crate no.]=Crate_BOMs[[#This Row],[crate no.]])))</f>
        <v>1</v>
      </c>
      <c r="AF380" s="10" t="str">
        <f>IF(Crate_BOMs[[#This Row],['# POs in Crate]]=1,"",IF(VLOOKUP(Crate_BOMs[[#This Row],[crate no.]],Crates_[[crate no.]:[New Sublot]],3,FALSE)="","",VLOOKUP(Crate_BOMs[[#This Row],[crate no.]],Crates_[[crate no.]:[New Sublot]],3,FALSE)))</f>
        <v/>
      </c>
      <c r="AG380" s="6" t="str">
        <f>IF(Crate_BOMs[[#This Row],['# POs in Crate]]=1,Crate_BOMs[[#This Row],[PO Sublot]],IF(Crate_BOMs[[#This Row],[UPDATED Sublot]]="","",Crate_BOMs[[#This Row],[UPDATED Sublot]]))</f>
        <v>2.03</v>
      </c>
    </row>
    <row r="381" spans="1:33" x14ac:dyDescent="0.25">
      <c r="A381">
        <v>8</v>
      </c>
      <c r="B381">
        <v>300521960</v>
      </c>
      <c r="C381">
        <v>2394738</v>
      </c>
      <c r="D381">
        <v>1</v>
      </c>
      <c r="E381" t="s">
        <v>125</v>
      </c>
      <c r="F381" t="s">
        <v>129</v>
      </c>
      <c r="G381">
        <v>2892</v>
      </c>
      <c r="H381">
        <v>2496</v>
      </c>
      <c r="I381">
        <v>114</v>
      </c>
      <c r="J381">
        <v>98</v>
      </c>
      <c r="K381">
        <v>397</v>
      </c>
      <c r="L381">
        <v>1</v>
      </c>
      <c r="M381" t="s">
        <v>55</v>
      </c>
      <c r="N381" t="s">
        <v>56</v>
      </c>
      <c r="O381" s="2">
        <v>875.2351801399999</v>
      </c>
      <c r="P381" s="15">
        <v>45754</v>
      </c>
      <c r="Q381" s="15">
        <v>45777</v>
      </c>
      <c r="R381" s="15">
        <v>45784</v>
      </c>
      <c r="S381" t="s">
        <v>21</v>
      </c>
      <c r="T381">
        <v>5</v>
      </c>
      <c r="U381" s="2">
        <v>500.44933473999998</v>
      </c>
      <c r="V381" s="2">
        <v>6613.8678599999994</v>
      </c>
      <c r="W381" s="2">
        <v>10.367454400000002</v>
      </c>
      <c r="X381" s="2">
        <v>1.2139108000000001</v>
      </c>
      <c r="Y381" s="2">
        <v>8.7926511999999999</v>
      </c>
      <c r="Z381" s="6">
        <f>Crate_BOMs[[#This Row],[glass weight (lb)]]+Crate_BOMs[[#This Row],[Crate Weight (lb)]]/COUNTIF(Crate_BOMs[crate no.],Crate_BOMs[[#This Row],[crate no.]])</f>
        <v>975.32504708799991</v>
      </c>
      <c r="AA381" s="6" t="str">
        <f>IFERROR(MID(Crate_BOMs[[#This Row],[no]],FIND("ECN",Crate_BOMs[[#This Row],[no]]),200),MID(Crate_BOMs[[#This Row],[no]],39,200))</f>
        <v>2.03 GLT01</v>
      </c>
      <c r="AB381" s="6" t="str">
        <f>SUBSTITUTE(IF(RIGHT(Crate_BOMs[[#This Row],[PO Sublot-GL]],6)="curved",RIGHT(Crate_BOMs[[#This Row],[PO Sublot-GL]],12),RIGHT(Crate_BOMs[[#This Row],[PO Sublot-GL]],5))," ","")</f>
        <v>GLT01</v>
      </c>
      <c r="AC381" s="6" t="str">
        <f>SUBSTITUTE(LEFT(Crate_BOMs[[#This Row],[PO Sublot-GL]],LEN(Crate_BOMs[[#This Row],[PO Sublot-GL]])-LEN(Crate_BOMs[[#This Row],[Glass Type]]))," ","")</f>
        <v>2.03</v>
      </c>
      <c r="AD381" s="6" t="str">
        <f>LEFT(Crate_BOMs[[#This Row],[no]],FIND(" ",Crate_BOMs[[#This Row],[no]],5)-1)</f>
        <v>PO 40540</v>
      </c>
      <c r="AE381" s="6" cm="1">
        <f t="array" ref="AE381">COUNTA(_xlfn.UNIQUE(_xlfn._xlws.FILTER(Crate_BOMs[PO],Crate_BOMs[crate no.]=Crate_BOMs[[#This Row],[crate no.]])))</f>
        <v>1</v>
      </c>
      <c r="AF381" s="10" t="str">
        <f>IF(Crate_BOMs[[#This Row],['# POs in Crate]]=1,"",IF(VLOOKUP(Crate_BOMs[[#This Row],[crate no.]],Crates_[[crate no.]:[New Sublot]],3,FALSE)="","",VLOOKUP(Crate_BOMs[[#This Row],[crate no.]],Crates_[[crate no.]:[New Sublot]],3,FALSE)))</f>
        <v/>
      </c>
      <c r="AG381" s="6" t="str">
        <f>IF(Crate_BOMs[[#This Row],['# POs in Crate]]=1,Crate_BOMs[[#This Row],[PO Sublot]],IF(Crate_BOMs[[#This Row],[UPDATED Sublot]]="","",Crate_BOMs[[#This Row],[UPDATED Sublot]]))</f>
        <v>2.03</v>
      </c>
    </row>
    <row r="382" spans="1:33" x14ac:dyDescent="0.25">
      <c r="A382">
        <v>8</v>
      </c>
      <c r="B382">
        <v>300524964</v>
      </c>
      <c r="C382">
        <v>2394738</v>
      </c>
      <c r="D382">
        <v>1</v>
      </c>
      <c r="E382" t="s">
        <v>125</v>
      </c>
      <c r="F382" t="s">
        <v>129</v>
      </c>
      <c r="G382">
        <v>2892</v>
      </c>
      <c r="H382">
        <v>2496</v>
      </c>
      <c r="I382">
        <v>114</v>
      </c>
      <c r="J382">
        <v>98</v>
      </c>
      <c r="K382">
        <v>397</v>
      </c>
      <c r="L382">
        <v>1</v>
      </c>
      <c r="M382" t="s">
        <v>55</v>
      </c>
      <c r="N382" t="s">
        <v>56</v>
      </c>
      <c r="O382" s="2">
        <v>875.2351801399999</v>
      </c>
      <c r="P382" s="15">
        <v>45754</v>
      </c>
      <c r="Q382" s="15">
        <v>45777</v>
      </c>
      <c r="R382" s="15">
        <v>45784</v>
      </c>
      <c r="S382" t="s">
        <v>21</v>
      </c>
      <c r="T382">
        <v>5</v>
      </c>
      <c r="U382" s="2">
        <v>500.44933473999998</v>
      </c>
      <c r="V382" s="2">
        <v>6613.8678599999994</v>
      </c>
      <c r="W382" s="2">
        <v>10.367454400000002</v>
      </c>
      <c r="X382" s="2">
        <v>1.2139108000000001</v>
      </c>
      <c r="Y382" s="2">
        <v>8.7926511999999999</v>
      </c>
      <c r="Z382" s="6">
        <f>Crate_BOMs[[#This Row],[glass weight (lb)]]+Crate_BOMs[[#This Row],[Crate Weight (lb)]]/COUNTIF(Crate_BOMs[crate no.],Crate_BOMs[[#This Row],[crate no.]])</f>
        <v>975.32504708799991</v>
      </c>
      <c r="AA382" s="6" t="str">
        <f>IFERROR(MID(Crate_BOMs[[#This Row],[no]],FIND("ECN",Crate_BOMs[[#This Row],[no]]),200),MID(Crate_BOMs[[#This Row],[no]],39,200))</f>
        <v>2.03 GLT01</v>
      </c>
      <c r="AB382" s="6" t="str">
        <f>SUBSTITUTE(IF(RIGHT(Crate_BOMs[[#This Row],[PO Sublot-GL]],6)="curved",RIGHT(Crate_BOMs[[#This Row],[PO Sublot-GL]],12),RIGHT(Crate_BOMs[[#This Row],[PO Sublot-GL]],5))," ","")</f>
        <v>GLT01</v>
      </c>
      <c r="AC382" s="6" t="str">
        <f>SUBSTITUTE(LEFT(Crate_BOMs[[#This Row],[PO Sublot-GL]],LEN(Crate_BOMs[[#This Row],[PO Sublot-GL]])-LEN(Crate_BOMs[[#This Row],[Glass Type]]))," ","")</f>
        <v>2.03</v>
      </c>
      <c r="AD382" s="6" t="str">
        <f>LEFT(Crate_BOMs[[#This Row],[no]],FIND(" ",Crate_BOMs[[#This Row],[no]],5)-1)</f>
        <v>PO 40540</v>
      </c>
      <c r="AE382" s="6" cm="1">
        <f t="array" ref="AE382">COUNTA(_xlfn.UNIQUE(_xlfn._xlws.FILTER(Crate_BOMs[PO],Crate_BOMs[crate no.]=Crate_BOMs[[#This Row],[crate no.]])))</f>
        <v>1</v>
      </c>
      <c r="AF382" s="10" t="str">
        <f>IF(Crate_BOMs[[#This Row],['# POs in Crate]]=1,"",IF(VLOOKUP(Crate_BOMs[[#This Row],[crate no.]],Crates_[[crate no.]:[New Sublot]],3,FALSE)="","",VLOOKUP(Crate_BOMs[[#This Row],[crate no.]],Crates_[[crate no.]:[New Sublot]],3,FALSE)))</f>
        <v/>
      </c>
      <c r="AG382" s="6" t="str">
        <f>IF(Crate_BOMs[[#This Row],['# POs in Crate]]=1,Crate_BOMs[[#This Row],[PO Sublot]],IF(Crate_BOMs[[#This Row],[UPDATED Sublot]]="","",Crate_BOMs[[#This Row],[UPDATED Sublot]]))</f>
        <v>2.03</v>
      </c>
    </row>
    <row r="383" spans="1:33" x14ac:dyDescent="0.25">
      <c r="A383">
        <v>8</v>
      </c>
      <c r="B383">
        <v>300524964</v>
      </c>
      <c r="C383">
        <v>2394738</v>
      </c>
      <c r="D383">
        <v>1</v>
      </c>
      <c r="E383" t="s">
        <v>125</v>
      </c>
      <c r="F383" t="s">
        <v>129</v>
      </c>
      <c r="G383">
        <v>2892</v>
      </c>
      <c r="H383">
        <v>2496</v>
      </c>
      <c r="I383">
        <v>114</v>
      </c>
      <c r="J383">
        <v>98</v>
      </c>
      <c r="K383">
        <v>397</v>
      </c>
      <c r="L383">
        <v>1</v>
      </c>
      <c r="M383" t="s">
        <v>55</v>
      </c>
      <c r="N383" t="s">
        <v>56</v>
      </c>
      <c r="O383" s="2">
        <v>875.2351801399999</v>
      </c>
      <c r="P383" s="15">
        <v>45754</v>
      </c>
      <c r="Q383" s="15">
        <v>45777</v>
      </c>
      <c r="R383" s="15">
        <v>45784</v>
      </c>
      <c r="S383" t="s">
        <v>21</v>
      </c>
      <c r="T383">
        <v>5</v>
      </c>
      <c r="U383" s="2">
        <v>500.44933473999998</v>
      </c>
      <c r="V383" s="2">
        <v>6613.8678599999994</v>
      </c>
      <c r="W383" s="2">
        <v>10.367454400000002</v>
      </c>
      <c r="X383" s="2">
        <v>1.2139108000000001</v>
      </c>
      <c r="Y383" s="2">
        <v>8.7926511999999999</v>
      </c>
      <c r="Z383" s="6">
        <f>Crate_BOMs[[#This Row],[glass weight (lb)]]+Crate_BOMs[[#This Row],[Crate Weight (lb)]]/COUNTIF(Crate_BOMs[crate no.],Crate_BOMs[[#This Row],[crate no.]])</f>
        <v>975.32504708799991</v>
      </c>
      <c r="AA383" s="6" t="str">
        <f>IFERROR(MID(Crate_BOMs[[#This Row],[no]],FIND("ECN",Crate_BOMs[[#This Row],[no]]),200),MID(Crate_BOMs[[#This Row],[no]],39,200))</f>
        <v>2.03 GLT01</v>
      </c>
      <c r="AB383" s="6" t="str">
        <f>SUBSTITUTE(IF(RIGHT(Crate_BOMs[[#This Row],[PO Sublot-GL]],6)="curved",RIGHT(Crate_BOMs[[#This Row],[PO Sublot-GL]],12),RIGHT(Crate_BOMs[[#This Row],[PO Sublot-GL]],5))," ","")</f>
        <v>GLT01</v>
      </c>
      <c r="AC383" s="6" t="str">
        <f>SUBSTITUTE(LEFT(Crate_BOMs[[#This Row],[PO Sublot-GL]],LEN(Crate_BOMs[[#This Row],[PO Sublot-GL]])-LEN(Crate_BOMs[[#This Row],[Glass Type]]))," ","")</f>
        <v>2.03</v>
      </c>
      <c r="AD383" s="6" t="str">
        <f>LEFT(Crate_BOMs[[#This Row],[no]],FIND(" ",Crate_BOMs[[#This Row],[no]],5)-1)</f>
        <v>PO 40540</v>
      </c>
      <c r="AE383" s="6" cm="1">
        <f t="array" ref="AE383">COUNTA(_xlfn.UNIQUE(_xlfn._xlws.FILTER(Crate_BOMs[PO],Crate_BOMs[crate no.]=Crate_BOMs[[#This Row],[crate no.]])))</f>
        <v>1</v>
      </c>
      <c r="AF383" s="10" t="str">
        <f>IF(Crate_BOMs[[#This Row],['# POs in Crate]]=1,"",IF(VLOOKUP(Crate_BOMs[[#This Row],[crate no.]],Crates_[[crate no.]:[New Sublot]],3,FALSE)="","",VLOOKUP(Crate_BOMs[[#This Row],[crate no.]],Crates_[[crate no.]:[New Sublot]],3,FALSE)))</f>
        <v/>
      </c>
      <c r="AG383" s="6" t="str">
        <f>IF(Crate_BOMs[[#This Row],['# POs in Crate]]=1,Crate_BOMs[[#This Row],[PO Sublot]],IF(Crate_BOMs[[#This Row],[UPDATED Sublot]]="","",Crate_BOMs[[#This Row],[UPDATED Sublot]]))</f>
        <v>2.03</v>
      </c>
    </row>
    <row r="384" spans="1:33" x14ac:dyDescent="0.25">
      <c r="A384">
        <v>8</v>
      </c>
      <c r="B384">
        <v>300524964</v>
      </c>
      <c r="C384">
        <v>2394738</v>
      </c>
      <c r="D384">
        <v>1</v>
      </c>
      <c r="E384" t="s">
        <v>125</v>
      </c>
      <c r="F384" t="s">
        <v>129</v>
      </c>
      <c r="G384">
        <v>2892</v>
      </c>
      <c r="H384">
        <v>2496</v>
      </c>
      <c r="I384">
        <v>114</v>
      </c>
      <c r="J384">
        <v>98</v>
      </c>
      <c r="K384">
        <v>397</v>
      </c>
      <c r="L384">
        <v>1</v>
      </c>
      <c r="M384" t="s">
        <v>55</v>
      </c>
      <c r="N384" t="s">
        <v>56</v>
      </c>
      <c r="O384" s="2">
        <v>875.2351801399999</v>
      </c>
      <c r="P384" s="15">
        <v>45754</v>
      </c>
      <c r="Q384" s="15">
        <v>45777</v>
      </c>
      <c r="R384" s="15">
        <v>45784</v>
      </c>
      <c r="S384" t="s">
        <v>21</v>
      </c>
      <c r="T384">
        <v>5</v>
      </c>
      <c r="U384" s="2">
        <v>500.44933473999998</v>
      </c>
      <c r="V384" s="2">
        <v>6613.8678599999994</v>
      </c>
      <c r="W384" s="2">
        <v>10.367454400000002</v>
      </c>
      <c r="X384" s="2">
        <v>1.2139108000000001</v>
      </c>
      <c r="Y384" s="2">
        <v>8.7926511999999999</v>
      </c>
      <c r="Z384" s="6">
        <f>Crate_BOMs[[#This Row],[glass weight (lb)]]+Crate_BOMs[[#This Row],[Crate Weight (lb)]]/COUNTIF(Crate_BOMs[crate no.],Crate_BOMs[[#This Row],[crate no.]])</f>
        <v>975.32504708799991</v>
      </c>
      <c r="AA384" s="6" t="str">
        <f>IFERROR(MID(Crate_BOMs[[#This Row],[no]],FIND("ECN",Crate_BOMs[[#This Row],[no]]),200),MID(Crate_BOMs[[#This Row],[no]],39,200))</f>
        <v>2.03 GLT01</v>
      </c>
      <c r="AB384" s="6" t="str">
        <f>SUBSTITUTE(IF(RIGHT(Crate_BOMs[[#This Row],[PO Sublot-GL]],6)="curved",RIGHT(Crate_BOMs[[#This Row],[PO Sublot-GL]],12),RIGHT(Crate_BOMs[[#This Row],[PO Sublot-GL]],5))," ","")</f>
        <v>GLT01</v>
      </c>
      <c r="AC384" s="6" t="str">
        <f>SUBSTITUTE(LEFT(Crate_BOMs[[#This Row],[PO Sublot-GL]],LEN(Crate_BOMs[[#This Row],[PO Sublot-GL]])-LEN(Crate_BOMs[[#This Row],[Glass Type]]))," ","")</f>
        <v>2.03</v>
      </c>
      <c r="AD384" s="6" t="str">
        <f>LEFT(Crate_BOMs[[#This Row],[no]],FIND(" ",Crate_BOMs[[#This Row],[no]],5)-1)</f>
        <v>PO 40540</v>
      </c>
      <c r="AE384" s="6" cm="1">
        <f t="array" ref="AE384">COUNTA(_xlfn.UNIQUE(_xlfn._xlws.FILTER(Crate_BOMs[PO],Crate_BOMs[crate no.]=Crate_BOMs[[#This Row],[crate no.]])))</f>
        <v>1</v>
      </c>
      <c r="AF384" s="10" t="str">
        <f>IF(Crate_BOMs[[#This Row],['# POs in Crate]]=1,"",IF(VLOOKUP(Crate_BOMs[[#This Row],[crate no.]],Crates_[[crate no.]:[New Sublot]],3,FALSE)="","",VLOOKUP(Crate_BOMs[[#This Row],[crate no.]],Crates_[[crate no.]:[New Sublot]],3,FALSE)))</f>
        <v/>
      </c>
      <c r="AG384" s="6" t="str">
        <f>IF(Crate_BOMs[[#This Row],['# POs in Crate]]=1,Crate_BOMs[[#This Row],[PO Sublot]],IF(Crate_BOMs[[#This Row],[UPDATED Sublot]]="","",Crate_BOMs[[#This Row],[UPDATED Sublot]]))</f>
        <v>2.03</v>
      </c>
    </row>
    <row r="385" spans="1:33" x14ac:dyDescent="0.25">
      <c r="A385">
        <v>8</v>
      </c>
      <c r="B385">
        <v>300524964</v>
      </c>
      <c r="C385">
        <v>2394738</v>
      </c>
      <c r="D385">
        <v>1</v>
      </c>
      <c r="E385" t="s">
        <v>125</v>
      </c>
      <c r="F385" t="s">
        <v>129</v>
      </c>
      <c r="G385">
        <v>2892</v>
      </c>
      <c r="H385">
        <v>2496</v>
      </c>
      <c r="I385">
        <v>114</v>
      </c>
      <c r="J385">
        <v>98</v>
      </c>
      <c r="K385">
        <v>397</v>
      </c>
      <c r="L385">
        <v>1</v>
      </c>
      <c r="M385" t="s">
        <v>55</v>
      </c>
      <c r="N385" t="s">
        <v>56</v>
      </c>
      <c r="O385" s="2">
        <v>875.2351801399999</v>
      </c>
      <c r="P385" s="15">
        <v>45754</v>
      </c>
      <c r="Q385" s="15">
        <v>45777</v>
      </c>
      <c r="R385" s="15">
        <v>45784</v>
      </c>
      <c r="S385" t="s">
        <v>21</v>
      </c>
      <c r="T385">
        <v>5</v>
      </c>
      <c r="U385" s="2">
        <v>500.44933473999998</v>
      </c>
      <c r="V385" s="2">
        <v>6613.8678599999994</v>
      </c>
      <c r="W385" s="2">
        <v>10.367454400000002</v>
      </c>
      <c r="X385" s="2">
        <v>1.2139108000000001</v>
      </c>
      <c r="Y385" s="2">
        <v>8.7926511999999999</v>
      </c>
      <c r="Z385" s="6">
        <f>Crate_BOMs[[#This Row],[glass weight (lb)]]+Crate_BOMs[[#This Row],[Crate Weight (lb)]]/COUNTIF(Crate_BOMs[crate no.],Crate_BOMs[[#This Row],[crate no.]])</f>
        <v>975.32504708799991</v>
      </c>
      <c r="AA385" s="6" t="str">
        <f>IFERROR(MID(Crate_BOMs[[#This Row],[no]],FIND("ECN",Crate_BOMs[[#This Row],[no]]),200),MID(Crate_BOMs[[#This Row],[no]],39,200))</f>
        <v>2.03 GLT01</v>
      </c>
      <c r="AB385" s="6" t="str">
        <f>SUBSTITUTE(IF(RIGHT(Crate_BOMs[[#This Row],[PO Sublot-GL]],6)="curved",RIGHT(Crate_BOMs[[#This Row],[PO Sublot-GL]],12),RIGHT(Crate_BOMs[[#This Row],[PO Sublot-GL]],5))," ","")</f>
        <v>GLT01</v>
      </c>
      <c r="AC385" s="6" t="str">
        <f>SUBSTITUTE(LEFT(Crate_BOMs[[#This Row],[PO Sublot-GL]],LEN(Crate_BOMs[[#This Row],[PO Sublot-GL]])-LEN(Crate_BOMs[[#This Row],[Glass Type]]))," ","")</f>
        <v>2.03</v>
      </c>
      <c r="AD385" s="6" t="str">
        <f>LEFT(Crate_BOMs[[#This Row],[no]],FIND(" ",Crate_BOMs[[#This Row],[no]],5)-1)</f>
        <v>PO 40540</v>
      </c>
      <c r="AE385" s="6" cm="1">
        <f t="array" ref="AE385">COUNTA(_xlfn.UNIQUE(_xlfn._xlws.FILTER(Crate_BOMs[PO],Crate_BOMs[crate no.]=Crate_BOMs[[#This Row],[crate no.]])))</f>
        <v>1</v>
      </c>
      <c r="AF385" s="10" t="str">
        <f>IF(Crate_BOMs[[#This Row],['# POs in Crate]]=1,"",IF(VLOOKUP(Crate_BOMs[[#This Row],[crate no.]],Crates_[[crate no.]:[New Sublot]],3,FALSE)="","",VLOOKUP(Crate_BOMs[[#This Row],[crate no.]],Crates_[[crate no.]:[New Sublot]],3,FALSE)))</f>
        <v/>
      </c>
      <c r="AG385" s="6" t="str">
        <f>IF(Crate_BOMs[[#This Row],['# POs in Crate]]=1,Crate_BOMs[[#This Row],[PO Sublot]],IF(Crate_BOMs[[#This Row],[UPDATED Sublot]]="","",Crate_BOMs[[#This Row],[UPDATED Sublot]]))</f>
        <v>2.03</v>
      </c>
    </row>
    <row r="386" spans="1:33" x14ac:dyDescent="0.25">
      <c r="A386">
        <v>8</v>
      </c>
      <c r="B386">
        <v>300524964</v>
      </c>
      <c r="C386">
        <v>2394738</v>
      </c>
      <c r="D386">
        <v>1</v>
      </c>
      <c r="E386" t="s">
        <v>125</v>
      </c>
      <c r="F386" t="s">
        <v>129</v>
      </c>
      <c r="G386">
        <v>2892</v>
      </c>
      <c r="H386">
        <v>2496</v>
      </c>
      <c r="I386">
        <v>114</v>
      </c>
      <c r="J386">
        <v>98</v>
      </c>
      <c r="K386">
        <v>397</v>
      </c>
      <c r="L386">
        <v>1</v>
      </c>
      <c r="M386" t="s">
        <v>55</v>
      </c>
      <c r="N386" t="s">
        <v>56</v>
      </c>
      <c r="O386" s="2">
        <v>875.2351801399999</v>
      </c>
      <c r="P386" s="15">
        <v>45754</v>
      </c>
      <c r="Q386" s="15">
        <v>45777</v>
      </c>
      <c r="R386" s="15">
        <v>45784</v>
      </c>
      <c r="S386" t="s">
        <v>21</v>
      </c>
      <c r="T386">
        <v>5</v>
      </c>
      <c r="U386" s="2">
        <v>500.44933473999998</v>
      </c>
      <c r="V386" s="2">
        <v>6613.8678599999994</v>
      </c>
      <c r="W386" s="2">
        <v>10.367454400000002</v>
      </c>
      <c r="X386" s="2">
        <v>1.2139108000000001</v>
      </c>
      <c r="Y386" s="2">
        <v>8.7926511999999999</v>
      </c>
      <c r="Z386" s="6">
        <f>Crate_BOMs[[#This Row],[glass weight (lb)]]+Crate_BOMs[[#This Row],[Crate Weight (lb)]]/COUNTIF(Crate_BOMs[crate no.],Crate_BOMs[[#This Row],[crate no.]])</f>
        <v>975.32504708799991</v>
      </c>
      <c r="AA386" s="6" t="str">
        <f>IFERROR(MID(Crate_BOMs[[#This Row],[no]],FIND("ECN",Crate_BOMs[[#This Row],[no]]),200),MID(Crate_BOMs[[#This Row],[no]],39,200))</f>
        <v>2.03 GLT01</v>
      </c>
      <c r="AB386" s="6" t="str">
        <f>SUBSTITUTE(IF(RIGHT(Crate_BOMs[[#This Row],[PO Sublot-GL]],6)="curved",RIGHT(Crate_BOMs[[#This Row],[PO Sublot-GL]],12),RIGHT(Crate_BOMs[[#This Row],[PO Sublot-GL]],5))," ","")</f>
        <v>GLT01</v>
      </c>
      <c r="AC386" s="6" t="str">
        <f>SUBSTITUTE(LEFT(Crate_BOMs[[#This Row],[PO Sublot-GL]],LEN(Crate_BOMs[[#This Row],[PO Sublot-GL]])-LEN(Crate_BOMs[[#This Row],[Glass Type]]))," ","")</f>
        <v>2.03</v>
      </c>
      <c r="AD386" s="6" t="str">
        <f>LEFT(Crate_BOMs[[#This Row],[no]],FIND(" ",Crate_BOMs[[#This Row],[no]],5)-1)</f>
        <v>PO 40540</v>
      </c>
      <c r="AE386" s="6" cm="1">
        <f t="array" ref="AE386">COUNTA(_xlfn.UNIQUE(_xlfn._xlws.FILTER(Crate_BOMs[PO],Crate_BOMs[crate no.]=Crate_BOMs[[#This Row],[crate no.]])))</f>
        <v>1</v>
      </c>
      <c r="AF386" s="10" t="str">
        <f>IF(Crate_BOMs[[#This Row],['# POs in Crate]]=1,"",IF(VLOOKUP(Crate_BOMs[[#This Row],[crate no.]],Crates_[[crate no.]:[New Sublot]],3,FALSE)="","",VLOOKUP(Crate_BOMs[[#This Row],[crate no.]],Crates_[[crate no.]:[New Sublot]],3,FALSE)))</f>
        <v/>
      </c>
      <c r="AG386" s="6" t="str">
        <f>IF(Crate_BOMs[[#This Row],['# POs in Crate]]=1,Crate_BOMs[[#This Row],[PO Sublot]],IF(Crate_BOMs[[#This Row],[UPDATED Sublot]]="","",Crate_BOMs[[#This Row],[UPDATED Sublot]]))</f>
        <v>2.03</v>
      </c>
    </row>
    <row r="387" spans="1:33" x14ac:dyDescent="0.25">
      <c r="A387">
        <v>8</v>
      </c>
      <c r="B387">
        <v>300520184</v>
      </c>
      <c r="C387">
        <v>2394738</v>
      </c>
      <c r="D387">
        <v>1</v>
      </c>
      <c r="E387" t="s">
        <v>125</v>
      </c>
      <c r="F387" t="s">
        <v>129</v>
      </c>
      <c r="G387">
        <v>2892</v>
      </c>
      <c r="H387">
        <v>2496</v>
      </c>
      <c r="I387">
        <v>114</v>
      </c>
      <c r="J387">
        <v>98</v>
      </c>
      <c r="K387">
        <v>397</v>
      </c>
      <c r="L387">
        <v>1</v>
      </c>
      <c r="M387" t="s">
        <v>55</v>
      </c>
      <c r="N387" t="s">
        <v>56</v>
      </c>
      <c r="O387" s="2">
        <v>875.2351801399999</v>
      </c>
      <c r="P387" s="15">
        <v>45754</v>
      </c>
      <c r="Q387" s="15">
        <v>45777</v>
      </c>
      <c r="R387" s="15">
        <v>45784</v>
      </c>
      <c r="S387" t="s">
        <v>21</v>
      </c>
      <c r="T387">
        <v>5</v>
      </c>
      <c r="U387" s="2">
        <v>500.44933473999998</v>
      </c>
      <c r="V387" s="2">
        <v>6613.8678599999994</v>
      </c>
      <c r="W387" s="2">
        <v>10.367454400000002</v>
      </c>
      <c r="X387" s="2">
        <v>1.2139108000000001</v>
      </c>
      <c r="Y387" s="2">
        <v>8.7926511999999999</v>
      </c>
      <c r="Z387" s="6">
        <f>Crate_BOMs[[#This Row],[glass weight (lb)]]+Crate_BOMs[[#This Row],[Crate Weight (lb)]]/COUNTIF(Crate_BOMs[crate no.],Crate_BOMs[[#This Row],[crate no.]])</f>
        <v>975.32504708799991</v>
      </c>
      <c r="AA387" s="6" t="str">
        <f>IFERROR(MID(Crate_BOMs[[#This Row],[no]],FIND("ECN",Crate_BOMs[[#This Row],[no]]),200),MID(Crate_BOMs[[#This Row],[no]],39,200))</f>
        <v>2.03 GLT01</v>
      </c>
      <c r="AB387" s="6" t="str">
        <f>SUBSTITUTE(IF(RIGHT(Crate_BOMs[[#This Row],[PO Sublot-GL]],6)="curved",RIGHT(Crate_BOMs[[#This Row],[PO Sublot-GL]],12),RIGHT(Crate_BOMs[[#This Row],[PO Sublot-GL]],5))," ","")</f>
        <v>GLT01</v>
      </c>
      <c r="AC387" s="6" t="str">
        <f>SUBSTITUTE(LEFT(Crate_BOMs[[#This Row],[PO Sublot-GL]],LEN(Crate_BOMs[[#This Row],[PO Sublot-GL]])-LEN(Crate_BOMs[[#This Row],[Glass Type]]))," ","")</f>
        <v>2.03</v>
      </c>
      <c r="AD387" s="6" t="str">
        <f>LEFT(Crate_BOMs[[#This Row],[no]],FIND(" ",Crate_BOMs[[#This Row],[no]],5)-1)</f>
        <v>PO 40540</v>
      </c>
      <c r="AE387" s="6" cm="1">
        <f t="array" ref="AE387">COUNTA(_xlfn.UNIQUE(_xlfn._xlws.FILTER(Crate_BOMs[PO],Crate_BOMs[crate no.]=Crate_BOMs[[#This Row],[crate no.]])))</f>
        <v>1</v>
      </c>
      <c r="AF387" s="10" t="str">
        <f>IF(Crate_BOMs[[#This Row],['# POs in Crate]]=1,"",IF(VLOOKUP(Crate_BOMs[[#This Row],[crate no.]],Crates_[[crate no.]:[New Sublot]],3,FALSE)="","",VLOOKUP(Crate_BOMs[[#This Row],[crate no.]],Crates_[[crate no.]:[New Sublot]],3,FALSE)))</f>
        <v/>
      </c>
      <c r="AG387" s="6" t="str">
        <f>IF(Crate_BOMs[[#This Row],['# POs in Crate]]=1,Crate_BOMs[[#This Row],[PO Sublot]],IF(Crate_BOMs[[#This Row],[UPDATED Sublot]]="","",Crate_BOMs[[#This Row],[UPDATED Sublot]]))</f>
        <v>2.03</v>
      </c>
    </row>
    <row r="388" spans="1:33" x14ac:dyDescent="0.25">
      <c r="A388">
        <v>8</v>
      </c>
      <c r="B388">
        <v>300520184</v>
      </c>
      <c r="C388">
        <v>2394738</v>
      </c>
      <c r="D388">
        <v>1</v>
      </c>
      <c r="E388" t="s">
        <v>125</v>
      </c>
      <c r="F388" t="s">
        <v>129</v>
      </c>
      <c r="G388">
        <v>2892</v>
      </c>
      <c r="H388">
        <v>2496</v>
      </c>
      <c r="I388">
        <v>114</v>
      </c>
      <c r="J388">
        <v>98</v>
      </c>
      <c r="K388">
        <v>397</v>
      </c>
      <c r="L388">
        <v>1</v>
      </c>
      <c r="M388" t="s">
        <v>55</v>
      </c>
      <c r="N388" t="s">
        <v>56</v>
      </c>
      <c r="O388" s="2">
        <v>875.2351801399999</v>
      </c>
      <c r="P388" s="15">
        <v>45754</v>
      </c>
      <c r="Q388" s="15">
        <v>45777</v>
      </c>
      <c r="R388" s="15">
        <v>45784</v>
      </c>
      <c r="S388" t="s">
        <v>21</v>
      </c>
      <c r="T388">
        <v>5</v>
      </c>
      <c r="U388" s="2">
        <v>500.44933473999998</v>
      </c>
      <c r="V388" s="2">
        <v>6613.8678599999994</v>
      </c>
      <c r="W388" s="2">
        <v>10.367454400000002</v>
      </c>
      <c r="X388" s="2">
        <v>1.2139108000000001</v>
      </c>
      <c r="Y388" s="2">
        <v>8.7926511999999999</v>
      </c>
      <c r="Z388" s="6">
        <f>Crate_BOMs[[#This Row],[glass weight (lb)]]+Crate_BOMs[[#This Row],[Crate Weight (lb)]]/COUNTIF(Crate_BOMs[crate no.],Crate_BOMs[[#This Row],[crate no.]])</f>
        <v>975.32504708799991</v>
      </c>
      <c r="AA388" s="6" t="str">
        <f>IFERROR(MID(Crate_BOMs[[#This Row],[no]],FIND("ECN",Crate_BOMs[[#This Row],[no]]),200),MID(Crate_BOMs[[#This Row],[no]],39,200))</f>
        <v>2.03 GLT01</v>
      </c>
      <c r="AB388" s="6" t="str">
        <f>SUBSTITUTE(IF(RIGHT(Crate_BOMs[[#This Row],[PO Sublot-GL]],6)="curved",RIGHT(Crate_BOMs[[#This Row],[PO Sublot-GL]],12),RIGHT(Crate_BOMs[[#This Row],[PO Sublot-GL]],5))," ","")</f>
        <v>GLT01</v>
      </c>
      <c r="AC388" s="6" t="str">
        <f>SUBSTITUTE(LEFT(Crate_BOMs[[#This Row],[PO Sublot-GL]],LEN(Crate_BOMs[[#This Row],[PO Sublot-GL]])-LEN(Crate_BOMs[[#This Row],[Glass Type]]))," ","")</f>
        <v>2.03</v>
      </c>
      <c r="AD388" s="6" t="str">
        <f>LEFT(Crate_BOMs[[#This Row],[no]],FIND(" ",Crate_BOMs[[#This Row],[no]],5)-1)</f>
        <v>PO 40540</v>
      </c>
      <c r="AE388" s="6" cm="1">
        <f t="array" ref="AE388">COUNTA(_xlfn.UNIQUE(_xlfn._xlws.FILTER(Crate_BOMs[PO],Crate_BOMs[crate no.]=Crate_BOMs[[#This Row],[crate no.]])))</f>
        <v>1</v>
      </c>
      <c r="AF388" s="10" t="str">
        <f>IF(Crate_BOMs[[#This Row],['# POs in Crate]]=1,"",IF(VLOOKUP(Crate_BOMs[[#This Row],[crate no.]],Crates_[[crate no.]:[New Sublot]],3,FALSE)="","",VLOOKUP(Crate_BOMs[[#This Row],[crate no.]],Crates_[[crate no.]:[New Sublot]],3,FALSE)))</f>
        <v/>
      </c>
      <c r="AG388" s="6" t="str">
        <f>IF(Crate_BOMs[[#This Row],['# POs in Crate]]=1,Crate_BOMs[[#This Row],[PO Sublot]],IF(Crate_BOMs[[#This Row],[UPDATED Sublot]]="","",Crate_BOMs[[#This Row],[UPDATED Sublot]]))</f>
        <v>2.03</v>
      </c>
    </row>
    <row r="389" spans="1:33" x14ac:dyDescent="0.25">
      <c r="A389">
        <v>8</v>
      </c>
      <c r="B389">
        <v>300520184</v>
      </c>
      <c r="C389">
        <v>2394738</v>
      </c>
      <c r="D389">
        <v>1</v>
      </c>
      <c r="E389" t="s">
        <v>125</v>
      </c>
      <c r="F389" t="s">
        <v>129</v>
      </c>
      <c r="G389">
        <v>2892</v>
      </c>
      <c r="H389">
        <v>2496</v>
      </c>
      <c r="I389">
        <v>114</v>
      </c>
      <c r="J389">
        <v>98</v>
      </c>
      <c r="K389">
        <v>397</v>
      </c>
      <c r="L389">
        <v>1</v>
      </c>
      <c r="M389" t="s">
        <v>55</v>
      </c>
      <c r="N389" t="s">
        <v>56</v>
      </c>
      <c r="O389" s="2">
        <v>875.2351801399999</v>
      </c>
      <c r="P389" s="15">
        <v>45754</v>
      </c>
      <c r="Q389" s="15">
        <v>45777</v>
      </c>
      <c r="R389" s="15">
        <v>45784</v>
      </c>
      <c r="S389" t="s">
        <v>21</v>
      </c>
      <c r="T389">
        <v>5</v>
      </c>
      <c r="U389" s="2">
        <v>500.44933473999998</v>
      </c>
      <c r="V389" s="2">
        <v>6613.8678599999994</v>
      </c>
      <c r="W389" s="2">
        <v>10.367454400000002</v>
      </c>
      <c r="X389" s="2">
        <v>1.2139108000000001</v>
      </c>
      <c r="Y389" s="2">
        <v>8.7926511999999999</v>
      </c>
      <c r="Z389" s="6">
        <f>Crate_BOMs[[#This Row],[glass weight (lb)]]+Crate_BOMs[[#This Row],[Crate Weight (lb)]]/COUNTIF(Crate_BOMs[crate no.],Crate_BOMs[[#This Row],[crate no.]])</f>
        <v>975.32504708799991</v>
      </c>
      <c r="AA389" s="6" t="str">
        <f>IFERROR(MID(Crate_BOMs[[#This Row],[no]],FIND("ECN",Crate_BOMs[[#This Row],[no]]),200),MID(Crate_BOMs[[#This Row],[no]],39,200))</f>
        <v>2.03 GLT01</v>
      </c>
      <c r="AB389" s="6" t="str">
        <f>SUBSTITUTE(IF(RIGHT(Crate_BOMs[[#This Row],[PO Sublot-GL]],6)="curved",RIGHT(Crate_BOMs[[#This Row],[PO Sublot-GL]],12),RIGHT(Crate_BOMs[[#This Row],[PO Sublot-GL]],5))," ","")</f>
        <v>GLT01</v>
      </c>
      <c r="AC389" s="6" t="str">
        <f>SUBSTITUTE(LEFT(Crate_BOMs[[#This Row],[PO Sublot-GL]],LEN(Crate_BOMs[[#This Row],[PO Sublot-GL]])-LEN(Crate_BOMs[[#This Row],[Glass Type]]))," ","")</f>
        <v>2.03</v>
      </c>
      <c r="AD389" s="6" t="str">
        <f>LEFT(Crate_BOMs[[#This Row],[no]],FIND(" ",Crate_BOMs[[#This Row],[no]],5)-1)</f>
        <v>PO 40540</v>
      </c>
      <c r="AE389" s="6" cm="1">
        <f t="array" ref="AE389">COUNTA(_xlfn.UNIQUE(_xlfn._xlws.FILTER(Crate_BOMs[PO],Crate_BOMs[crate no.]=Crate_BOMs[[#This Row],[crate no.]])))</f>
        <v>1</v>
      </c>
      <c r="AF389" s="10" t="str">
        <f>IF(Crate_BOMs[[#This Row],['# POs in Crate]]=1,"",IF(VLOOKUP(Crate_BOMs[[#This Row],[crate no.]],Crates_[[crate no.]:[New Sublot]],3,FALSE)="","",VLOOKUP(Crate_BOMs[[#This Row],[crate no.]],Crates_[[crate no.]:[New Sublot]],3,FALSE)))</f>
        <v/>
      </c>
      <c r="AG389" s="6" t="str">
        <f>IF(Crate_BOMs[[#This Row],['# POs in Crate]]=1,Crate_BOMs[[#This Row],[PO Sublot]],IF(Crate_BOMs[[#This Row],[UPDATED Sublot]]="","",Crate_BOMs[[#This Row],[UPDATED Sublot]]))</f>
        <v>2.03</v>
      </c>
    </row>
    <row r="390" spans="1:33" x14ac:dyDescent="0.25">
      <c r="A390">
        <v>8</v>
      </c>
      <c r="B390">
        <v>300520184</v>
      </c>
      <c r="C390">
        <v>2394738</v>
      </c>
      <c r="D390">
        <v>1</v>
      </c>
      <c r="E390" t="s">
        <v>125</v>
      </c>
      <c r="F390" t="s">
        <v>129</v>
      </c>
      <c r="G390">
        <v>2892</v>
      </c>
      <c r="H390">
        <v>2496</v>
      </c>
      <c r="I390">
        <v>114</v>
      </c>
      <c r="J390">
        <v>98</v>
      </c>
      <c r="K390">
        <v>397</v>
      </c>
      <c r="L390">
        <v>1</v>
      </c>
      <c r="M390" t="s">
        <v>55</v>
      </c>
      <c r="N390" t="s">
        <v>56</v>
      </c>
      <c r="O390" s="2">
        <v>875.2351801399999</v>
      </c>
      <c r="P390" s="15">
        <v>45754</v>
      </c>
      <c r="Q390" s="15">
        <v>45777</v>
      </c>
      <c r="R390" s="15">
        <v>45784</v>
      </c>
      <c r="S390" t="s">
        <v>21</v>
      </c>
      <c r="T390">
        <v>5</v>
      </c>
      <c r="U390" s="2">
        <v>500.44933473999998</v>
      </c>
      <c r="V390" s="2">
        <v>6613.8678599999994</v>
      </c>
      <c r="W390" s="2">
        <v>10.367454400000002</v>
      </c>
      <c r="X390" s="2">
        <v>1.2139108000000001</v>
      </c>
      <c r="Y390" s="2">
        <v>8.7926511999999999</v>
      </c>
      <c r="Z390" s="6">
        <f>Crate_BOMs[[#This Row],[glass weight (lb)]]+Crate_BOMs[[#This Row],[Crate Weight (lb)]]/COUNTIF(Crate_BOMs[crate no.],Crate_BOMs[[#This Row],[crate no.]])</f>
        <v>975.32504708799991</v>
      </c>
      <c r="AA390" s="6" t="str">
        <f>IFERROR(MID(Crate_BOMs[[#This Row],[no]],FIND("ECN",Crate_BOMs[[#This Row],[no]]),200),MID(Crate_BOMs[[#This Row],[no]],39,200))</f>
        <v>2.03 GLT01</v>
      </c>
      <c r="AB390" s="6" t="str">
        <f>SUBSTITUTE(IF(RIGHT(Crate_BOMs[[#This Row],[PO Sublot-GL]],6)="curved",RIGHT(Crate_BOMs[[#This Row],[PO Sublot-GL]],12),RIGHT(Crate_BOMs[[#This Row],[PO Sublot-GL]],5))," ","")</f>
        <v>GLT01</v>
      </c>
      <c r="AC390" s="6" t="str">
        <f>SUBSTITUTE(LEFT(Crate_BOMs[[#This Row],[PO Sublot-GL]],LEN(Crate_BOMs[[#This Row],[PO Sublot-GL]])-LEN(Crate_BOMs[[#This Row],[Glass Type]]))," ","")</f>
        <v>2.03</v>
      </c>
      <c r="AD390" s="6" t="str">
        <f>LEFT(Crate_BOMs[[#This Row],[no]],FIND(" ",Crate_BOMs[[#This Row],[no]],5)-1)</f>
        <v>PO 40540</v>
      </c>
      <c r="AE390" s="6" cm="1">
        <f t="array" ref="AE390">COUNTA(_xlfn.UNIQUE(_xlfn._xlws.FILTER(Crate_BOMs[PO],Crate_BOMs[crate no.]=Crate_BOMs[[#This Row],[crate no.]])))</f>
        <v>1</v>
      </c>
      <c r="AF390" s="10" t="str">
        <f>IF(Crate_BOMs[[#This Row],['# POs in Crate]]=1,"",IF(VLOOKUP(Crate_BOMs[[#This Row],[crate no.]],Crates_[[crate no.]:[New Sublot]],3,FALSE)="","",VLOOKUP(Crate_BOMs[[#This Row],[crate no.]],Crates_[[crate no.]:[New Sublot]],3,FALSE)))</f>
        <v/>
      </c>
      <c r="AG390" s="6" t="str">
        <f>IF(Crate_BOMs[[#This Row],['# POs in Crate]]=1,Crate_BOMs[[#This Row],[PO Sublot]],IF(Crate_BOMs[[#This Row],[UPDATED Sublot]]="","",Crate_BOMs[[#This Row],[UPDATED Sublot]]))</f>
        <v>2.03</v>
      </c>
    </row>
    <row r="391" spans="1:33" x14ac:dyDescent="0.25">
      <c r="A391">
        <v>8</v>
      </c>
      <c r="B391">
        <v>300520184</v>
      </c>
      <c r="C391">
        <v>2394738</v>
      </c>
      <c r="D391">
        <v>1</v>
      </c>
      <c r="E391" t="s">
        <v>125</v>
      </c>
      <c r="F391" t="s">
        <v>129</v>
      </c>
      <c r="G391">
        <v>2892</v>
      </c>
      <c r="H391">
        <v>2496</v>
      </c>
      <c r="I391">
        <v>114</v>
      </c>
      <c r="J391">
        <v>98</v>
      </c>
      <c r="K391">
        <v>397</v>
      </c>
      <c r="L391">
        <v>1</v>
      </c>
      <c r="M391" t="s">
        <v>55</v>
      </c>
      <c r="N391" t="s">
        <v>56</v>
      </c>
      <c r="O391" s="2">
        <v>875.2351801399999</v>
      </c>
      <c r="P391" s="15">
        <v>45754</v>
      </c>
      <c r="Q391" s="15">
        <v>45777</v>
      </c>
      <c r="R391" s="15">
        <v>45784</v>
      </c>
      <c r="S391" t="s">
        <v>21</v>
      </c>
      <c r="T391">
        <v>5</v>
      </c>
      <c r="U391" s="2">
        <v>500.44933473999998</v>
      </c>
      <c r="V391" s="2">
        <v>6613.8678599999994</v>
      </c>
      <c r="W391" s="2">
        <v>10.367454400000002</v>
      </c>
      <c r="X391" s="2">
        <v>1.2139108000000001</v>
      </c>
      <c r="Y391" s="2">
        <v>8.7926511999999999</v>
      </c>
      <c r="Z391" s="6">
        <f>Crate_BOMs[[#This Row],[glass weight (lb)]]+Crate_BOMs[[#This Row],[Crate Weight (lb)]]/COUNTIF(Crate_BOMs[crate no.],Crate_BOMs[[#This Row],[crate no.]])</f>
        <v>975.32504708799991</v>
      </c>
      <c r="AA391" s="6" t="str">
        <f>IFERROR(MID(Crate_BOMs[[#This Row],[no]],FIND("ECN",Crate_BOMs[[#This Row],[no]]),200),MID(Crate_BOMs[[#This Row],[no]],39,200))</f>
        <v>2.03 GLT01</v>
      </c>
      <c r="AB391" s="6" t="str">
        <f>SUBSTITUTE(IF(RIGHT(Crate_BOMs[[#This Row],[PO Sublot-GL]],6)="curved",RIGHT(Crate_BOMs[[#This Row],[PO Sublot-GL]],12),RIGHT(Crate_BOMs[[#This Row],[PO Sublot-GL]],5))," ","")</f>
        <v>GLT01</v>
      </c>
      <c r="AC391" s="6" t="str">
        <f>SUBSTITUTE(LEFT(Crate_BOMs[[#This Row],[PO Sublot-GL]],LEN(Crate_BOMs[[#This Row],[PO Sublot-GL]])-LEN(Crate_BOMs[[#This Row],[Glass Type]]))," ","")</f>
        <v>2.03</v>
      </c>
      <c r="AD391" s="6" t="str">
        <f>LEFT(Crate_BOMs[[#This Row],[no]],FIND(" ",Crate_BOMs[[#This Row],[no]],5)-1)</f>
        <v>PO 40540</v>
      </c>
      <c r="AE391" s="6" cm="1">
        <f t="array" ref="AE391">COUNTA(_xlfn.UNIQUE(_xlfn._xlws.FILTER(Crate_BOMs[PO],Crate_BOMs[crate no.]=Crate_BOMs[[#This Row],[crate no.]])))</f>
        <v>1</v>
      </c>
      <c r="AF391" s="10" t="str">
        <f>IF(Crate_BOMs[[#This Row],['# POs in Crate]]=1,"",IF(VLOOKUP(Crate_BOMs[[#This Row],[crate no.]],Crates_[[crate no.]:[New Sublot]],3,FALSE)="","",VLOOKUP(Crate_BOMs[[#This Row],[crate no.]],Crates_[[crate no.]:[New Sublot]],3,FALSE)))</f>
        <v/>
      </c>
      <c r="AG391" s="6" t="str">
        <f>IF(Crate_BOMs[[#This Row],['# POs in Crate]]=1,Crate_BOMs[[#This Row],[PO Sublot]],IF(Crate_BOMs[[#This Row],[UPDATED Sublot]]="","",Crate_BOMs[[#This Row],[UPDATED Sublot]]))</f>
        <v>2.03</v>
      </c>
    </row>
    <row r="392" spans="1:33" x14ac:dyDescent="0.25">
      <c r="A392">
        <v>11</v>
      </c>
      <c r="B392">
        <v>300520037</v>
      </c>
      <c r="C392">
        <v>2394728</v>
      </c>
      <c r="D392">
        <v>2</v>
      </c>
      <c r="E392" t="s">
        <v>111</v>
      </c>
      <c r="F392" t="s">
        <v>61</v>
      </c>
      <c r="G392">
        <v>1781</v>
      </c>
      <c r="H392">
        <v>2496</v>
      </c>
      <c r="I392">
        <v>70</v>
      </c>
      <c r="J392">
        <v>98</v>
      </c>
      <c r="K392">
        <v>245</v>
      </c>
      <c r="L392">
        <v>1</v>
      </c>
      <c r="M392" t="s">
        <v>112</v>
      </c>
      <c r="N392" t="s">
        <v>113</v>
      </c>
      <c r="O392" s="2">
        <v>540.13254189999998</v>
      </c>
      <c r="P392" s="15">
        <v>45763</v>
      </c>
      <c r="Q392" s="15">
        <v>45783</v>
      </c>
      <c r="R392" s="15">
        <v>45790</v>
      </c>
      <c r="S392" t="s">
        <v>22</v>
      </c>
      <c r="T392">
        <v>11</v>
      </c>
      <c r="U392" s="2">
        <v>390.21820373999998</v>
      </c>
      <c r="V392" s="2">
        <v>6613.8678599999994</v>
      </c>
      <c r="W392" s="2">
        <v>8.7401577600000007</v>
      </c>
      <c r="X392" s="2">
        <v>2.4803150400000002</v>
      </c>
      <c r="Y392" s="2">
        <v>7.3293965600000002</v>
      </c>
      <c r="Z392" s="6">
        <f>Crate_BOMs[[#This Row],[glass weight (lb)]]+Crate_BOMs[[#This Row],[Crate Weight (lb)]]/COUNTIF(Crate_BOMs[crate no.],Crate_BOMs[[#This Row],[crate no.]])</f>
        <v>579.15436227399994</v>
      </c>
      <c r="AA392" s="6" t="str">
        <f>IFERROR(MID(Crate_BOMs[[#This Row],[no]],FIND("ECN",Crate_BOMs[[#This Row],[no]]),200),MID(Crate_BOMs[[#This Row],[no]],39,200))</f>
        <v>2.05 &amp; 2.09 GLA02</v>
      </c>
      <c r="AB392" s="6" t="str">
        <f>SUBSTITUTE(IF(RIGHT(Crate_BOMs[[#This Row],[PO Sublot-GL]],6)="curved",RIGHT(Crate_BOMs[[#This Row],[PO Sublot-GL]],12),RIGHT(Crate_BOMs[[#This Row],[PO Sublot-GL]],5))," ","")</f>
        <v>GLA02</v>
      </c>
      <c r="AC392" s="6" t="str">
        <f>SUBSTITUTE(LEFT(Crate_BOMs[[#This Row],[PO Sublot-GL]],LEN(Crate_BOMs[[#This Row],[PO Sublot-GL]])-LEN(Crate_BOMs[[#This Row],[Glass Type]]))," ","")</f>
        <v>2.05&amp;2.09</v>
      </c>
      <c r="AD392" s="6" t="str">
        <f>LEFT(Crate_BOMs[[#This Row],[no]],FIND(" ",Crate_BOMs[[#This Row],[no]],5)-1)</f>
        <v>PO 40536</v>
      </c>
      <c r="AE392" s="6" cm="1">
        <f t="array" ref="AE392">COUNTA(_xlfn.UNIQUE(_xlfn._xlws.FILTER(Crate_BOMs[PO],Crate_BOMs[crate no.]=Crate_BOMs[[#This Row],[crate no.]])))</f>
        <v>2</v>
      </c>
      <c r="AF392" s="10" t="str">
        <f>IF(Crate_BOMs[[#This Row],['# POs in Crate]]=1,"",IF(VLOOKUP(Crate_BOMs[[#This Row],[crate no.]],Crates_[[crate no.]:[New Sublot]],3,FALSE)="","",VLOOKUP(Crate_BOMs[[#This Row],[crate no.]],Crates_[[crate no.]:[New Sublot]],3,FALSE)))</f>
        <v>2.05&amp;2.09</v>
      </c>
      <c r="AG392" s="6" t="str">
        <f>IF(Crate_BOMs[[#This Row],['# POs in Crate]]=1,Crate_BOMs[[#This Row],[PO Sublot]],IF(Crate_BOMs[[#This Row],[UPDATED Sublot]]="","",Crate_BOMs[[#This Row],[UPDATED Sublot]]))</f>
        <v>2.05&amp;2.09</v>
      </c>
    </row>
    <row r="393" spans="1:33" x14ac:dyDescent="0.25">
      <c r="A393">
        <v>11</v>
      </c>
      <c r="B393">
        <v>300520037</v>
      </c>
      <c r="C393">
        <v>2394728</v>
      </c>
      <c r="D393">
        <v>2</v>
      </c>
      <c r="E393" t="s">
        <v>111</v>
      </c>
      <c r="F393" t="s">
        <v>61</v>
      </c>
      <c r="G393">
        <v>1781</v>
      </c>
      <c r="H393">
        <v>2496</v>
      </c>
      <c r="I393">
        <v>70</v>
      </c>
      <c r="J393">
        <v>98</v>
      </c>
      <c r="K393">
        <v>245</v>
      </c>
      <c r="L393">
        <v>1</v>
      </c>
      <c r="M393" t="s">
        <v>112</v>
      </c>
      <c r="N393" t="s">
        <v>113</v>
      </c>
      <c r="O393" s="2">
        <v>540.13254189999998</v>
      </c>
      <c r="P393" s="15">
        <v>45763</v>
      </c>
      <c r="Q393" s="15">
        <v>45783</v>
      </c>
      <c r="R393" s="15">
        <v>45790</v>
      </c>
      <c r="S393" t="s">
        <v>22</v>
      </c>
      <c r="T393">
        <v>11</v>
      </c>
      <c r="U393" s="2">
        <v>390.21820373999998</v>
      </c>
      <c r="V393" s="2">
        <v>6613.8678599999994</v>
      </c>
      <c r="W393" s="2">
        <v>8.7401577600000007</v>
      </c>
      <c r="X393" s="2">
        <v>2.4803150400000002</v>
      </c>
      <c r="Y393" s="2">
        <v>7.3293965600000002</v>
      </c>
      <c r="Z393" s="6">
        <f>Crate_BOMs[[#This Row],[glass weight (lb)]]+Crate_BOMs[[#This Row],[Crate Weight (lb)]]/COUNTIF(Crate_BOMs[crate no.],Crate_BOMs[[#This Row],[crate no.]])</f>
        <v>579.15436227399994</v>
      </c>
      <c r="AA393" s="6" t="str">
        <f>IFERROR(MID(Crate_BOMs[[#This Row],[no]],FIND("ECN",Crate_BOMs[[#This Row],[no]]),200),MID(Crate_BOMs[[#This Row],[no]],39,200))</f>
        <v>2.05 &amp; 2.09 GLA02</v>
      </c>
      <c r="AB393" s="6" t="str">
        <f>SUBSTITUTE(IF(RIGHT(Crate_BOMs[[#This Row],[PO Sublot-GL]],6)="curved",RIGHT(Crate_BOMs[[#This Row],[PO Sublot-GL]],12),RIGHT(Crate_BOMs[[#This Row],[PO Sublot-GL]],5))," ","")</f>
        <v>GLA02</v>
      </c>
      <c r="AC393" s="6" t="str">
        <f>SUBSTITUTE(LEFT(Crate_BOMs[[#This Row],[PO Sublot-GL]],LEN(Crate_BOMs[[#This Row],[PO Sublot-GL]])-LEN(Crate_BOMs[[#This Row],[Glass Type]]))," ","")</f>
        <v>2.05&amp;2.09</v>
      </c>
      <c r="AD393" s="6" t="str">
        <f>LEFT(Crate_BOMs[[#This Row],[no]],FIND(" ",Crate_BOMs[[#This Row],[no]],5)-1)</f>
        <v>PO 40536</v>
      </c>
      <c r="AE393" s="6" cm="1">
        <f t="array" ref="AE393">COUNTA(_xlfn.UNIQUE(_xlfn._xlws.FILTER(Crate_BOMs[PO],Crate_BOMs[crate no.]=Crate_BOMs[[#This Row],[crate no.]])))</f>
        <v>2</v>
      </c>
      <c r="AF393" s="10" t="str">
        <f>IF(Crate_BOMs[[#This Row],['# POs in Crate]]=1,"",IF(VLOOKUP(Crate_BOMs[[#This Row],[crate no.]],Crates_[[crate no.]:[New Sublot]],3,FALSE)="","",VLOOKUP(Crate_BOMs[[#This Row],[crate no.]],Crates_[[crate no.]:[New Sublot]],3,FALSE)))</f>
        <v>2.05&amp;2.09</v>
      </c>
      <c r="AG393" s="6" t="str">
        <f>IF(Crate_BOMs[[#This Row],['# POs in Crate]]=1,Crate_BOMs[[#This Row],[PO Sublot]],IF(Crate_BOMs[[#This Row],[UPDATED Sublot]]="","",Crate_BOMs[[#This Row],[UPDATED Sublot]]))</f>
        <v>2.05&amp;2.09</v>
      </c>
    </row>
    <row r="394" spans="1:33" x14ac:dyDescent="0.25">
      <c r="A394">
        <v>11</v>
      </c>
      <c r="B394">
        <v>300520037</v>
      </c>
      <c r="C394">
        <v>2394728</v>
      </c>
      <c r="D394">
        <v>2</v>
      </c>
      <c r="E394" t="s">
        <v>111</v>
      </c>
      <c r="F394" t="s">
        <v>61</v>
      </c>
      <c r="G394">
        <v>1781</v>
      </c>
      <c r="H394">
        <v>2496</v>
      </c>
      <c r="I394">
        <v>70</v>
      </c>
      <c r="J394">
        <v>98</v>
      </c>
      <c r="K394">
        <v>245</v>
      </c>
      <c r="L394">
        <v>1</v>
      </c>
      <c r="M394" t="s">
        <v>112</v>
      </c>
      <c r="N394" t="s">
        <v>113</v>
      </c>
      <c r="O394" s="2">
        <v>540.13254189999998</v>
      </c>
      <c r="P394" s="15">
        <v>45763</v>
      </c>
      <c r="Q394" s="15">
        <v>45783</v>
      </c>
      <c r="R394" s="15">
        <v>45790</v>
      </c>
      <c r="S394" t="s">
        <v>22</v>
      </c>
      <c r="T394">
        <v>11</v>
      </c>
      <c r="U394" s="2">
        <v>390.21820373999998</v>
      </c>
      <c r="V394" s="2">
        <v>6613.8678599999994</v>
      </c>
      <c r="W394" s="2">
        <v>8.7401577600000007</v>
      </c>
      <c r="X394" s="2">
        <v>2.4803150400000002</v>
      </c>
      <c r="Y394" s="2">
        <v>7.3293965600000002</v>
      </c>
      <c r="Z394" s="6">
        <f>Crate_BOMs[[#This Row],[glass weight (lb)]]+Crate_BOMs[[#This Row],[Crate Weight (lb)]]/COUNTIF(Crate_BOMs[crate no.],Crate_BOMs[[#This Row],[crate no.]])</f>
        <v>579.15436227399994</v>
      </c>
      <c r="AA394" s="6" t="str">
        <f>IFERROR(MID(Crate_BOMs[[#This Row],[no]],FIND("ECN",Crate_BOMs[[#This Row],[no]]),200),MID(Crate_BOMs[[#This Row],[no]],39,200))</f>
        <v>2.05 &amp; 2.09 GLA02</v>
      </c>
      <c r="AB394" s="6" t="str">
        <f>SUBSTITUTE(IF(RIGHT(Crate_BOMs[[#This Row],[PO Sublot-GL]],6)="curved",RIGHT(Crate_BOMs[[#This Row],[PO Sublot-GL]],12),RIGHT(Crate_BOMs[[#This Row],[PO Sublot-GL]],5))," ","")</f>
        <v>GLA02</v>
      </c>
      <c r="AC394" s="6" t="str">
        <f>SUBSTITUTE(LEFT(Crate_BOMs[[#This Row],[PO Sublot-GL]],LEN(Crate_BOMs[[#This Row],[PO Sublot-GL]])-LEN(Crate_BOMs[[#This Row],[Glass Type]]))," ","")</f>
        <v>2.05&amp;2.09</v>
      </c>
      <c r="AD394" s="6" t="str">
        <f>LEFT(Crate_BOMs[[#This Row],[no]],FIND(" ",Crate_BOMs[[#This Row],[no]],5)-1)</f>
        <v>PO 40536</v>
      </c>
      <c r="AE394" s="6" cm="1">
        <f t="array" ref="AE394">COUNTA(_xlfn.UNIQUE(_xlfn._xlws.FILTER(Crate_BOMs[PO],Crate_BOMs[crate no.]=Crate_BOMs[[#This Row],[crate no.]])))</f>
        <v>2</v>
      </c>
      <c r="AF394" s="10" t="str">
        <f>IF(Crate_BOMs[[#This Row],['# POs in Crate]]=1,"",IF(VLOOKUP(Crate_BOMs[[#This Row],[crate no.]],Crates_[[crate no.]:[New Sublot]],3,FALSE)="","",VLOOKUP(Crate_BOMs[[#This Row],[crate no.]],Crates_[[crate no.]:[New Sublot]],3,FALSE)))</f>
        <v>2.05&amp;2.09</v>
      </c>
      <c r="AG394" s="6" t="str">
        <f>IF(Crate_BOMs[[#This Row],['# POs in Crate]]=1,Crate_BOMs[[#This Row],[PO Sublot]],IF(Crate_BOMs[[#This Row],[UPDATED Sublot]]="","",Crate_BOMs[[#This Row],[UPDATED Sublot]]))</f>
        <v>2.05&amp;2.09</v>
      </c>
    </row>
    <row r="395" spans="1:33" x14ac:dyDescent="0.25">
      <c r="A395">
        <v>11</v>
      </c>
      <c r="B395">
        <v>300520037</v>
      </c>
      <c r="C395">
        <v>2394728</v>
      </c>
      <c r="D395">
        <v>2</v>
      </c>
      <c r="E395" t="s">
        <v>111</v>
      </c>
      <c r="F395" t="s">
        <v>61</v>
      </c>
      <c r="G395">
        <v>1781</v>
      </c>
      <c r="H395">
        <v>2496</v>
      </c>
      <c r="I395">
        <v>70</v>
      </c>
      <c r="J395">
        <v>98</v>
      </c>
      <c r="K395">
        <v>245</v>
      </c>
      <c r="L395">
        <v>1</v>
      </c>
      <c r="M395" t="s">
        <v>112</v>
      </c>
      <c r="N395" t="s">
        <v>113</v>
      </c>
      <c r="O395" s="2">
        <v>540.13254189999998</v>
      </c>
      <c r="P395" s="15">
        <v>45763</v>
      </c>
      <c r="Q395" s="15">
        <v>45783</v>
      </c>
      <c r="R395" s="15">
        <v>45790</v>
      </c>
      <c r="S395" t="s">
        <v>22</v>
      </c>
      <c r="T395">
        <v>11</v>
      </c>
      <c r="U395" s="2">
        <v>390.21820373999998</v>
      </c>
      <c r="V395" s="2">
        <v>6613.8678599999994</v>
      </c>
      <c r="W395" s="2">
        <v>8.7401577600000007</v>
      </c>
      <c r="X395" s="2">
        <v>2.4803150400000002</v>
      </c>
      <c r="Y395" s="2">
        <v>7.3293965600000002</v>
      </c>
      <c r="Z395" s="6">
        <f>Crate_BOMs[[#This Row],[glass weight (lb)]]+Crate_BOMs[[#This Row],[Crate Weight (lb)]]/COUNTIF(Crate_BOMs[crate no.],Crate_BOMs[[#This Row],[crate no.]])</f>
        <v>579.15436227399994</v>
      </c>
      <c r="AA395" s="6" t="str">
        <f>IFERROR(MID(Crate_BOMs[[#This Row],[no]],FIND("ECN",Crate_BOMs[[#This Row],[no]]),200),MID(Crate_BOMs[[#This Row],[no]],39,200))</f>
        <v>2.05 &amp; 2.09 GLA02</v>
      </c>
      <c r="AB395" s="6" t="str">
        <f>SUBSTITUTE(IF(RIGHT(Crate_BOMs[[#This Row],[PO Sublot-GL]],6)="curved",RIGHT(Crate_BOMs[[#This Row],[PO Sublot-GL]],12),RIGHT(Crate_BOMs[[#This Row],[PO Sublot-GL]],5))," ","")</f>
        <v>GLA02</v>
      </c>
      <c r="AC395" s="6" t="str">
        <f>SUBSTITUTE(LEFT(Crate_BOMs[[#This Row],[PO Sublot-GL]],LEN(Crate_BOMs[[#This Row],[PO Sublot-GL]])-LEN(Crate_BOMs[[#This Row],[Glass Type]]))," ","")</f>
        <v>2.05&amp;2.09</v>
      </c>
      <c r="AD395" s="6" t="str">
        <f>LEFT(Crate_BOMs[[#This Row],[no]],FIND(" ",Crate_BOMs[[#This Row],[no]],5)-1)</f>
        <v>PO 40536</v>
      </c>
      <c r="AE395" s="6" cm="1">
        <f t="array" ref="AE395">COUNTA(_xlfn.UNIQUE(_xlfn._xlws.FILTER(Crate_BOMs[PO],Crate_BOMs[crate no.]=Crate_BOMs[[#This Row],[crate no.]])))</f>
        <v>2</v>
      </c>
      <c r="AF395" s="10" t="str">
        <f>IF(Crate_BOMs[[#This Row],['# POs in Crate]]=1,"",IF(VLOOKUP(Crate_BOMs[[#This Row],[crate no.]],Crates_[[crate no.]:[New Sublot]],3,FALSE)="","",VLOOKUP(Crate_BOMs[[#This Row],[crate no.]],Crates_[[crate no.]:[New Sublot]],3,FALSE)))</f>
        <v>2.05&amp;2.09</v>
      </c>
      <c r="AG395" s="6" t="str">
        <f>IF(Crate_BOMs[[#This Row],['# POs in Crate]]=1,Crate_BOMs[[#This Row],[PO Sublot]],IF(Crate_BOMs[[#This Row],[UPDATED Sublot]]="","",Crate_BOMs[[#This Row],[UPDATED Sublot]]))</f>
        <v>2.05&amp;2.09</v>
      </c>
    </row>
    <row r="396" spans="1:33" x14ac:dyDescent="0.25">
      <c r="A396">
        <v>11</v>
      </c>
      <c r="B396">
        <v>300520037</v>
      </c>
      <c r="C396">
        <v>2394728</v>
      </c>
      <c r="D396">
        <v>3</v>
      </c>
      <c r="E396" t="s">
        <v>168</v>
      </c>
      <c r="F396" t="s">
        <v>61</v>
      </c>
      <c r="G396">
        <v>1781</v>
      </c>
      <c r="H396">
        <v>2248</v>
      </c>
      <c r="I396">
        <v>70</v>
      </c>
      <c r="J396">
        <v>89</v>
      </c>
      <c r="K396">
        <v>220</v>
      </c>
      <c r="L396">
        <v>1</v>
      </c>
      <c r="M396" t="s">
        <v>112</v>
      </c>
      <c r="N396" t="s">
        <v>113</v>
      </c>
      <c r="O396" s="2">
        <v>485.01697639999998</v>
      </c>
      <c r="P396" s="15">
        <v>45763</v>
      </c>
      <c r="Q396" s="15">
        <v>45783</v>
      </c>
      <c r="R396" s="15">
        <v>45790</v>
      </c>
      <c r="S396" t="s">
        <v>22</v>
      </c>
      <c r="T396">
        <v>11</v>
      </c>
      <c r="U396" s="2">
        <v>390.21820373999998</v>
      </c>
      <c r="V396" s="2">
        <v>6613.8678599999994</v>
      </c>
      <c r="W396" s="2">
        <v>8.7401577600000007</v>
      </c>
      <c r="X396" s="2">
        <v>2.4803150400000002</v>
      </c>
      <c r="Y396" s="2">
        <v>7.3293965600000002</v>
      </c>
      <c r="Z396" s="6">
        <f>Crate_BOMs[[#This Row],[glass weight (lb)]]+Crate_BOMs[[#This Row],[Crate Weight (lb)]]/COUNTIF(Crate_BOMs[crate no.],Crate_BOMs[[#This Row],[crate no.]])</f>
        <v>524.03879677399993</v>
      </c>
      <c r="AA396" s="6" t="str">
        <f>IFERROR(MID(Crate_BOMs[[#This Row],[no]],FIND("ECN",Crate_BOMs[[#This Row],[no]]),200),MID(Crate_BOMs[[#This Row],[no]],39,200))</f>
        <v>2.05 &amp; 2.09 GLA02</v>
      </c>
      <c r="AB396" s="6" t="str">
        <f>SUBSTITUTE(IF(RIGHT(Crate_BOMs[[#This Row],[PO Sublot-GL]],6)="curved",RIGHT(Crate_BOMs[[#This Row],[PO Sublot-GL]],12),RIGHT(Crate_BOMs[[#This Row],[PO Sublot-GL]],5))," ","")</f>
        <v>GLA02</v>
      </c>
      <c r="AC396" s="6" t="str">
        <f>SUBSTITUTE(LEFT(Crate_BOMs[[#This Row],[PO Sublot-GL]],LEN(Crate_BOMs[[#This Row],[PO Sublot-GL]])-LEN(Crate_BOMs[[#This Row],[Glass Type]]))," ","")</f>
        <v>2.05&amp;2.09</v>
      </c>
      <c r="AD396" s="6" t="str">
        <f>LEFT(Crate_BOMs[[#This Row],[no]],FIND(" ",Crate_BOMs[[#This Row],[no]],5)-1)</f>
        <v>PO 40536</v>
      </c>
      <c r="AE396" s="6" cm="1">
        <f t="array" ref="AE396">COUNTA(_xlfn.UNIQUE(_xlfn._xlws.FILTER(Crate_BOMs[PO],Crate_BOMs[crate no.]=Crate_BOMs[[#This Row],[crate no.]])))</f>
        <v>2</v>
      </c>
      <c r="AF396" s="10" t="str">
        <f>IF(Crate_BOMs[[#This Row],['# POs in Crate]]=1,"",IF(VLOOKUP(Crate_BOMs[[#This Row],[crate no.]],Crates_[[crate no.]:[New Sublot]],3,FALSE)="","",VLOOKUP(Crate_BOMs[[#This Row],[crate no.]],Crates_[[crate no.]:[New Sublot]],3,FALSE)))</f>
        <v>2.05&amp;2.09</v>
      </c>
      <c r="AG396" s="6" t="str">
        <f>IF(Crate_BOMs[[#This Row],['# POs in Crate]]=1,Crate_BOMs[[#This Row],[PO Sublot]],IF(Crate_BOMs[[#This Row],[UPDATED Sublot]]="","",Crate_BOMs[[#This Row],[UPDATED Sublot]]))</f>
        <v>2.05&amp;2.09</v>
      </c>
    </row>
    <row r="397" spans="1:33" x14ac:dyDescent="0.25">
      <c r="A397">
        <v>11</v>
      </c>
      <c r="B397">
        <v>300520037</v>
      </c>
      <c r="C397">
        <v>2394728</v>
      </c>
      <c r="D397">
        <v>4</v>
      </c>
      <c r="E397" t="s">
        <v>169</v>
      </c>
      <c r="F397" t="s">
        <v>61</v>
      </c>
      <c r="G397">
        <v>1781</v>
      </c>
      <c r="H397">
        <v>1099</v>
      </c>
      <c r="I397">
        <v>70</v>
      </c>
      <c r="J397">
        <v>43</v>
      </c>
      <c r="K397">
        <v>108</v>
      </c>
      <c r="L397">
        <v>1</v>
      </c>
      <c r="M397" t="s">
        <v>112</v>
      </c>
      <c r="N397" t="s">
        <v>113</v>
      </c>
      <c r="O397" s="2">
        <v>238.09924296</v>
      </c>
      <c r="P397" s="15">
        <v>45763</v>
      </c>
      <c r="Q397" s="15">
        <v>45783</v>
      </c>
      <c r="R397" s="15">
        <v>45790</v>
      </c>
      <c r="S397" t="s">
        <v>22</v>
      </c>
      <c r="T397">
        <v>11</v>
      </c>
      <c r="U397" s="2">
        <v>390.21820373999998</v>
      </c>
      <c r="V397" s="2">
        <v>6613.8678599999994</v>
      </c>
      <c r="W397" s="2">
        <v>8.7401577600000007</v>
      </c>
      <c r="X397" s="2">
        <v>2.4803150400000002</v>
      </c>
      <c r="Y397" s="2">
        <v>7.3293965600000002</v>
      </c>
      <c r="Z397" s="6">
        <f>Crate_BOMs[[#This Row],[glass weight (lb)]]+Crate_BOMs[[#This Row],[Crate Weight (lb)]]/COUNTIF(Crate_BOMs[crate no.],Crate_BOMs[[#This Row],[crate no.]])</f>
        <v>277.12106333399998</v>
      </c>
      <c r="AA397" s="6" t="str">
        <f>IFERROR(MID(Crate_BOMs[[#This Row],[no]],FIND("ECN",Crate_BOMs[[#This Row],[no]]),200),MID(Crate_BOMs[[#This Row],[no]],39,200))</f>
        <v>2.05 &amp; 2.09 GLA02</v>
      </c>
      <c r="AB397" s="6" t="str">
        <f>SUBSTITUTE(IF(RIGHT(Crate_BOMs[[#This Row],[PO Sublot-GL]],6)="curved",RIGHT(Crate_BOMs[[#This Row],[PO Sublot-GL]],12),RIGHT(Crate_BOMs[[#This Row],[PO Sublot-GL]],5))," ","")</f>
        <v>GLA02</v>
      </c>
      <c r="AC397" s="6" t="str">
        <f>SUBSTITUTE(LEFT(Crate_BOMs[[#This Row],[PO Sublot-GL]],LEN(Crate_BOMs[[#This Row],[PO Sublot-GL]])-LEN(Crate_BOMs[[#This Row],[Glass Type]]))," ","")</f>
        <v>2.05&amp;2.09</v>
      </c>
      <c r="AD397" s="6" t="str">
        <f>LEFT(Crate_BOMs[[#This Row],[no]],FIND(" ",Crate_BOMs[[#This Row],[no]],5)-1)</f>
        <v>PO 40536</v>
      </c>
      <c r="AE397" s="6" cm="1">
        <f t="array" ref="AE397">COUNTA(_xlfn.UNIQUE(_xlfn._xlws.FILTER(Crate_BOMs[PO],Crate_BOMs[crate no.]=Crate_BOMs[[#This Row],[crate no.]])))</f>
        <v>2</v>
      </c>
      <c r="AF397" s="10" t="str">
        <f>IF(Crate_BOMs[[#This Row],['# POs in Crate]]=1,"",IF(VLOOKUP(Crate_BOMs[[#This Row],[crate no.]],Crates_[[crate no.]:[New Sublot]],3,FALSE)="","",VLOOKUP(Crate_BOMs[[#This Row],[crate no.]],Crates_[[crate no.]:[New Sublot]],3,FALSE)))</f>
        <v>2.05&amp;2.09</v>
      </c>
      <c r="AG397" s="6" t="str">
        <f>IF(Crate_BOMs[[#This Row],['# POs in Crate]]=1,Crate_BOMs[[#This Row],[PO Sublot]],IF(Crate_BOMs[[#This Row],[UPDATED Sublot]]="","",Crate_BOMs[[#This Row],[UPDATED Sublot]]))</f>
        <v>2.05&amp;2.09</v>
      </c>
    </row>
    <row r="398" spans="1:33" x14ac:dyDescent="0.25">
      <c r="A398">
        <v>11</v>
      </c>
      <c r="B398">
        <v>300520037</v>
      </c>
      <c r="C398">
        <v>2394728</v>
      </c>
      <c r="D398">
        <v>7</v>
      </c>
      <c r="E398" t="s">
        <v>170</v>
      </c>
      <c r="F398" t="s">
        <v>61</v>
      </c>
      <c r="G398">
        <v>2188</v>
      </c>
      <c r="H398">
        <v>1099</v>
      </c>
      <c r="I398">
        <v>86</v>
      </c>
      <c r="J398">
        <v>43</v>
      </c>
      <c r="K398">
        <v>132</v>
      </c>
      <c r="L398">
        <v>1</v>
      </c>
      <c r="M398" t="s">
        <v>112</v>
      </c>
      <c r="N398" t="s">
        <v>113</v>
      </c>
      <c r="O398" s="2">
        <v>291.01018583999996</v>
      </c>
      <c r="P398" s="15">
        <v>45763</v>
      </c>
      <c r="Q398" s="15">
        <v>45783</v>
      </c>
      <c r="R398" s="15">
        <v>45790</v>
      </c>
      <c r="S398" t="s">
        <v>22</v>
      </c>
      <c r="T398">
        <v>11</v>
      </c>
      <c r="U398" s="2">
        <v>390.21820373999998</v>
      </c>
      <c r="V398" s="2">
        <v>6613.8678599999994</v>
      </c>
      <c r="W398" s="2">
        <v>8.7401577600000007</v>
      </c>
      <c r="X398" s="2">
        <v>2.4803150400000002</v>
      </c>
      <c r="Y398" s="2">
        <v>7.3293965600000002</v>
      </c>
      <c r="Z398" s="6">
        <f>Crate_BOMs[[#This Row],[glass weight (lb)]]+Crate_BOMs[[#This Row],[Crate Weight (lb)]]/COUNTIF(Crate_BOMs[crate no.],Crate_BOMs[[#This Row],[crate no.]])</f>
        <v>330.03200621399998</v>
      </c>
      <c r="AA398" s="6" t="str">
        <f>IFERROR(MID(Crate_BOMs[[#This Row],[no]],FIND("ECN",Crate_BOMs[[#This Row],[no]]),200),MID(Crate_BOMs[[#This Row],[no]],39,200))</f>
        <v>2.05 &amp; 2.09 GLA02</v>
      </c>
      <c r="AB398" s="6" t="str">
        <f>SUBSTITUTE(IF(RIGHT(Crate_BOMs[[#This Row],[PO Sublot-GL]],6)="curved",RIGHT(Crate_BOMs[[#This Row],[PO Sublot-GL]],12),RIGHT(Crate_BOMs[[#This Row],[PO Sublot-GL]],5))," ","")</f>
        <v>GLA02</v>
      </c>
      <c r="AC398" s="6" t="str">
        <f>SUBSTITUTE(LEFT(Crate_BOMs[[#This Row],[PO Sublot-GL]],LEN(Crate_BOMs[[#This Row],[PO Sublot-GL]])-LEN(Crate_BOMs[[#This Row],[Glass Type]]))," ","")</f>
        <v>2.05&amp;2.09</v>
      </c>
      <c r="AD398" s="6" t="str">
        <f>LEFT(Crate_BOMs[[#This Row],[no]],FIND(" ",Crate_BOMs[[#This Row],[no]],5)-1)</f>
        <v>PO 40536</v>
      </c>
      <c r="AE398" s="6" cm="1">
        <f t="array" ref="AE398">COUNTA(_xlfn.UNIQUE(_xlfn._xlws.FILTER(Crate_BOMs[PO],Crate_BOMs[crate no.]=Crate_BOMs[[#This Row],[crate no.]])))</f>
        <v>2</v>
      </c>
      <c r="AF398" s="10" t="str">
        <f>IF(Crate_BOMs[[#This Row],['# POs in Crate]]=1,"",IF(VLOOKUP(Crate_BOMs[[#This Row],[crate no.]],Crates_[[crate no.]:[New Sublot]],3,FALSE)="","",VLOOKUP(Crate_BOMs[[#This Row],[crate no.]],Crates_[[crate no.]:[New Sublot]],3,FALSE)))</f>
        <v>2.05&amp;2.09</v>
      </c>
      <c r="AG398" s="6" t="str">
        <f>IF(Crate_BOMs[[#This Row],['# POs in Crate]]=1,Crate_BOMs[[#This Row],[PO Sublot]],IF(Crate_BOMs[[#This Row],[UPDATED Sublot]]="","",Crate_BOMs[[#This Row],[UPDATED Sublot]]))</f>
        <v>2.05&amp;2.09</v>
      </c>
    </row>
    <row r="399" spans="1:33" x14ac:dyDescent="0.25">
      <c r="A399">
        <v>11</v>
      </c>
      <c r="B399">
        <v>300520037</v>
      </c>
      <c r="C399">
        <v>2394728</v>
      </c>
      <c r="D399">
        <v>7</v>
      </c>
      <c r="E399" t="s">
        <v>170</v>
      </c>
      <c r="F399" t="s">
        <v>61</v>
      </c>
      <c r="G399">
        <v>2188</v>
      </c>
      <c r="H399">
        <v>1099</v>
      </c>
      <c r="I399">
        <v>86</v>
      </c>
      <c r="J399">
        <v>43</v>
      </c>
      <c r="K399">
        <v>132</v>
      </c>
      <c r="L399">
        <v>1</v>
      </c>
      <c r="M399" t="s">
        <v>112</v>
      </c>
      <c r="N399" t="s">
        <v>113</v>
      </c>
      <c r="O399" s="2">
        <v>291.01018583999996</v>
      </c>
      <c r="P399" s="15">
        <v>45763</v>
      </c>
      <c r="Q399" s="15">
        <v>45783</v>
      </c>
      <c r="R399" s="15">
        <v>45790</v>
      </c>
      <c r="S399" t="s">
        <v>22</v>
      </c>
      <c r="T399">
        <v>11</v>
      </c>
      <c r="U399" s="2">
        <v>390.21820373999998</v>
      </c>
      <c r="V399" s="2">
        <v>6613.8678599999994</v>
      </c>
      <c r="W399" s="2">
        <v>8.7401577600000007</v>
      </c>
      <c r="X399" s="2">
        <v>2.4803150400000002</v>
      </c>
      <c r="Y399" s="2">
        <v>7.3293965600000002</v>
      </c>
      <c r="Z399" s="6">
        <f>Crate_BOMs[[#This Row],[glass weight (lb)]]+Crate_BOMs[[#This Row],[Crate Weight (lb)]]/COUNTIF(Crate_BOMs[crate no.],Crate_BOMs[[#This Row],[crate no.]])</f>
        <v>330.03200621399998</v>
      </c>
      <c r="AA399" s="6" t="str">
        <f>IFERROR(MID(Crate_BOMs[[#This Row],[no]],FIND("ECN",Crate_BOMs[[#This Row],[no]]),200),MID(Crate_BOMs[[#This Row],[no]],39,200))</f>
        <v>2.05 &amp; 2.09 GLA02</v>
      </c>
      <c r="AB399" s="6" t="str">
        <f>SUBSTITUTE(IF(RIGHT(Crate_BOMs[[#This Row],[PO Sublot-GL]],6)="curved",RIGHT(Crate_BOMs[[#This Row],[PO Sublot-GL]],12),RIGHT(Crate_BOMs[[#This Row],[PO Sublot-GL]],5))," ","")</f>
        <v>GLA02</v>
      </c>
      <c r="AC399" s="6" t="str">
        <f>SUBSTITUTE(LEFT(Crate_BOMs[[#This Row],[PO Sublot-GL]],LEN(Crate_BOMs[[#This Row],[PO Sublot-GL]])-LEN(Crate_BOMs[[#This Row],[Glass Type]]))," ","")</f>
        <v>2.05&amp;2.09</v>
      </c>
      <c r="AD399" s="6" t="str">
        <f>LEFT(Crate_BOMs[[#This Row],[no]],FIND(" ",Crate_BOMs[[#This Row],[no]],5)-1)</f>
        <v>PO 40536</v>
      </c>
      <c r="AE399" s="6" cm="1">
        <f t="array" ref="AE399">COUNTA(_xlfn.UNIQUE(_xlfn._xlws.FILTER(Crate_BOMs[PO],Crate_BOMs[crate no.]=Crate_BOMs[[#This Row],[crate no.]])))</f>
        <v>2</v>
      </c>
      <c r="AF399" s="10" t="str">
        <f>IF(Crate_BOMs[[#This Row],['# POs in Crate]]=1,"",IF(VLOOKUP(Crate_BOMs[[#This Row],[crate no.]],Crates_[[crate no.]:[New Sublot]],3,FALSE)="","",VLOOKUP(Crate_BOMs[[#This Row],[crate no.]],Crates_[[crate no.]:[New Sublot]],3,FALSE)))</f>
        <v>2.05&amp;2.09</v>
      </c>
      <c r="AG399" s="6" t="str">
        <f>IF(Crate_BOMs[[#This Row],['# POs in Crate]]=1,Crate_BOMs[[#This Row],[PO Sublot]],IF(Crate_BOMs[[#This Row],[UPDATED Sublot]]="","",Crate_BOMs[[#This Row],[UPDATED Sublot]]))</f>
        <v>2.05&amp;2.09</v>
      </c>
    </row>
    <row r="400" spans="1:33" x14ac:dyDescent="0.25">
      <c r="A400">
        <v>11</v>
      </c>
      <c r="B400">
        <v>300520037</v>
      </c>
      <c r="C400">
        <v>2394179</v>
      </c>
      <c r="D400">
        <v>2</v>
      </c>
      <c r="E400" t="s">
        <v>171</v>
      </c>
      <c r="F400" t="s">
        <v>72</v>
      </c>
      <c r="G400">
        <v>2181</v>
      </c>
      <c r="H400">
        <v>1683</v>
      </c>
      <c r="I400">
        <v>86</v>
      </c>
      <c r="J400">
        <v>66</v>
      </c>
      <c r="K400">
        <v>202</v>
      </c>
      <c r="L400">
        <v>1</v>
      </c>
      <c r="M400" t="s">
        <v>112</v>
      </c>
      <c r="N400" t="s">
        <v>113</v>
      </c>
      <c r="O400" s="2">
        <v>445.33376923999998</v>
      </c>
      <c r="P400" s="15">
        <v>45763</v>
      </c>
      <c r="Q400" s="15">
        <v>45783</v>
      </c>
      <c r="R400" s="15">
        <v>45790</v>
      </c>
      <c r="S400" t="s">
        <v>22</v>
      </c>
      <c r="T400">
        <v>11</v>
      </c>
      <c r="U400" s="2">
        <v>390.21820373999998</v>
      </c>
      <c r="V400" s="2">
        <v>6613.8678599999994</v>
      </c>
      <c r="W400" s="2">
        <v>8.7401577600000007</v>
      </c>
      <c r="X400" s="2">
        <v>2.4803150400000002</v>
      </c>
      <c r="Y400" s="2">
        <v>7.3293965600000002</v>
      </c>
      <c r="Z400" s="6">
        <f>Crate_BOMs[[#This Row],[glass weight (lb)]]+Crate_BOMs[[#This Row],[Crate Weight (lb)]]/COUNTIF(Crate_BOMs[crate no.],Crate_BOMs[[#This Row],[crate no.]])</f>
        <v>484.355589614</v>
      </c>
      <c r="AA400" s="6" t="str">
        <f>IFERROR(MID(Crate_BOMs[[#This Row],[no]],FIND("ECN",Crate_BOMs[[#This Row],[no]]),200),MID(Crate_BOMs[[#This Row],[no]],39,200))</f>
        <v>2.02 GLZ02</v>
      </c>
      <c r="AB400" s="6" t="str">
        <f>SUBSTITUTE(IF(RIGHT(Crate_BOMs[[#This Row],[PO Sublot-GL]],6)="curved",RIGHT(Crate_BOMs[[#This Row],[PO Sublot-GL]],12),RIGHT(Crate_BOMs[[#This Row],[PO Sublot-GL]],5))," ","")</f>
        <v>GLZ02</v>
      </c>
      <c r="AC400" s="6" t="str">
        <f>SUBSTITUTE(LEFT(Crate_BOMs[[#This Row],[PO Sublot-GL]],LEN(Crate_BOMs[[#This Row],[PO Sublot-GL]])-LEN(Crate_BOMs[[#This Row],[Glass Type]]))," ","")</f>
        <v>2.02</v>
      </c>
      <c r="AD400" s="6" t="str">
        <f>LEFT(Crate_BOMs[[#This Row],[no]],FIND(" ",Crate_BOMs[[#This Row],[no]],5)-1)</f>
        <v>PO 40538</v>
      </c>
      <c r="AE400" s="6" cm="1">
        <f t="array" ref="AE400">COUNTA(_xlfn.UNIQUE(_xlfn._xlws.FILTER(Crate_BOMs[PO],Crate_BOMs[crate no.]=Crate_BOMs[[#This Row],[crate no.]])))</f>
        <v>2</v>
      </c>
      <c r="AF400" s="10" t="str">
        <f>IF(Crate_BOMs[[#This Row],['# POs in Crate]]=1,"",IF(VLOOKUP(Crate_BOMs[[#This Row],[crate no.]],Crates_[[crate no.]:[New Sublot]],3,FALSE)="","",VLOOKUP(Crate_BOMs[[#This Row],[crate no.]],Crates_[[crate no.]:[New Sublot]],3,FALSE)))</f>
        <v>2.05&amp;2.09</v>
      </c>
      <c r="AG400" s="6" t="str">
        <f>IF(Crate_BOMs[[#This Row],['# POs in Crate]]=1,Crate_BOMs[[#This Row],[PO Sublot]],IF(Crate_BOMs[[#This Row],[UPDATED Sublot]]="","",Crate_BOMs[[#This Row],[UPDATED Sublot]]))</f>
        <v>2.05&amp;2.09</v>
      </c>
    </row>
    <row r="401" spans="1:33" x14ac:dyDescent="0.25">
      <c r="A401">
        <v>11</v>
      </c>
      <c r="B401">
        <v>300520037</v>
      </c>
      <c r="C401">
        <v>2394179</v>
      </c>
      <c r="D401">
        <v>2</v>
      </c>
      <c r="E401" t="s">
        <v>171</v>
      </c>
      <c r="F401" t="s">
        <v>72</v>
      </c>
      <c r="G401">
        <v>2181</v>
      </c>
      <c r="H401">
        <v>1683</v>
      </c>
      <c r="I401">
        <v>86</v>
      </c>
      <c r="J401">
        <v>66</v>
      </c>
      <c r="K401">
        <v>202</v>
      </c>
      <c r="L401">
        <v>1</v>
      </c>
      <c r="M401" t="s">
        <v>112</v>
      </c>
      <c r="N401" t="s">
        <v>113</v>
      </c>
      <c r="O401" s="2">
        <v>445.33376923999998</v>
      </c>
      <c r="P401" s="15">
        <v>45763</v>
      </c>
      <c r="Q401" s="15">
        <v>45783</v>
      </c>
      <c r="R401" s="15">
        <v>45790</v>
      </c>
      <c r="S401" t="s">
        <v>22</v>
      </c>
      <c r="T401">
        <v>11</v>
      </c>
      <c r="U401" s="2">
        <v>390.21820373999998</v>
      </c>
      <c r="V401" s="2">
        <v>6613.8678599999994</v>
      </c>
      <c r="W401" s="2">
        <v>8.7401577600000007</v>
      </c>
      <c r="X401" s="2">
        <v>2.4803150400000002</v>
      </c>
      <c r="Y401" s="2">
        <v>7.3293965600000002</v>
      </c>
      <c r="Z401" s="6">
        <f>Crate_BOMs[[#This Row],[glass weight (lb)]]+Crate_BOMs[[#This Row],[Crate Weight (lb)]]/COUNTIF(Crate_BOMs[crate no.],Crate_BOMs[[#This Row],[crate no.]])</f>
        <v>484.355589614</v>
      </c>
      <c r="AA401" s="6" t="str">
        <f>IFERROR(MID(Crate_BOMs[[#This Row],[no]],FIND("ECN",Crate_BOMs[[#This Row],[no]]),200),MID(Crate_BOMs[[#This Row],[no]],39,200))</f>
        <v>2.02 GLZ02</v>
      </c>
      <c r="AB401" s="6" t="str">
        <f>SUBSTITUTE(IF(RIGHT(Crate_BOMs[[#This Row],[PO Sublot-GL]],6)="curved",RIGHT(Crate_BOMs[[#This Row],[PO Sublot-GL]],12),RIGHT(Crate_BOMs[[#This Row],[PO Sublot-GL]],5))," ","")</f>
        <v>GLZ02</v>
      </c>
      <c r="AC401" s="6" t="str">
        <f>SUBSTITUTE(LEFT(Crate_BOMs[[#This Row],[PO Sublot-GL]],LEN(Crate_BOMs[[#This Row],[PO Sublot-GL]])-LEN(Crate_BOMs[[#This Row],[Glass Type]]))," ","")</f>
        <v>2.02</v>
      </c>
      <c r="AD401" s="6" t="str">
        <f>LEFT(Crate_BOMs[[#This Row],[no]],FIND(" ",Crate_BOMs[[#This Row],[no]],5)-1)</f>
        <v>PO 40538</v>
      </c>
      <c r="AE401" s="6" cm="1">
        <f t="array" ref="AE401">COUNTA(_xlfn.UNIQUE(_xlfn._xlws.FILTER(Crate_BOMs[PO],Crate_BOMs[crate no.]=Crate_BOMs[[#This Row],[crate no.]])))</f>
        <v>2</v>
      </c>
      <c r="AF401" s="10" t="str">
        <f>IF(Crate_BOMs[[#This Row],['# POs in Crate]]=1,"",IF(VLOOKUP(Crate_BOMs[[#This Row],[crate no.]],Crates_[[crate no.]:[New Sublot]],3,FALSE)="","",VLOOKUP(Crate_BOMs[[#This Row],[crate no.]],Crates_[[crate no.]:[New Sublot]],3,FALSE)))</f>
        <v>2.05&amp;2.09</v>
      </c>
      <c r="AG401" s="6" t="str">
        <f>IF(Crate_BOMs[[#This Row],['# POs in Crate]]=1,Crate_BOMs[[#This Row],[PO Sublot]],IF(Crate_BOMs[[#This Row],[UPDATED Sublot]]="","",Crate_BOMs[[#This Row],[UPDATED Sublot]]))</f>
        <v>2.05&amp;2.09</v>
      </c>
    </row>
    <row r="402" spans="1:33" x14ac:dyDescent="0.25">
      <c r="A402">
        <v>11</v>
      </c>
      <c r="B402">
        <v>300521805</v>
      </c>
      <c r="C402">
        <v>2394728</v>
      </c>
      <c r="D402">
        <v>5</v>
      </c>
      <c r="E402" t="s">
        <v>172</v>
      </c>
      <c r="F402" t="s">
        <v>61</v>
      </c>
      <c r="G402">
        <v>2181</v>
      </c>
      <c r="H402">
        <v>870</v>
      </c>
      <c r="I402">
        <v>86</v>
      </c>
      <c r="J402">
        <v>34</v>
      </c>
      <c r="K402">
        <v>105</v>
      </c>
      <c r="L402">
        <v>1</v>
      </c>
      <c r="M402" t="s">
        <v>101</v>
      </c>
      <c r="N402" t="s">
        <v>102</v>
      </c>
      <c r="O402" s="2">
        <v>231.4853751</v>
      </c>
      <c r="P402" s="15">
        <v>45763</v>
      </c>
      <c r="Q402" s="15">
        <v>45783</v>
      </c>
      <c r="R402" s="15">
        <v>45790</v>
      </c>
      <c r="S402" t="s">
        <v>22</v>
      </c>
      <c r="T402">
        <v>10</v>
      </c>
      <c r="U402" s="2">
        <v>324.07952513999999</v>
      </c>
      <c r="V402" s="2">
        <v>6613.8678599999994</v>
      </c>
      <c r="W402" s="2">
        <v>9.0682417600000012</v>
      </c>
      <c r="X402" s="2">
        <v>2.4803150400000002</v>
      </c>
      <c r="Y402" s="2">
        <v>4.2782153599999999</v>
      </c>
      <c r="Z402" s="6">
        <f>Crate_BOMs[[#This Row],[glass weight (lb)]]+Crate_BOMs[[#This Row],[Crate Weight (lb)]]/COUNTIF(Crate_BOMs[crate no.],Crate_BOMs[[#This Row],[crate no.]])</f>
        <v>253.09067677600001</v>
      </c>
      <c r="AA402" s="6" t="str">
        <f>IFERROR(MID(Crate_BOMs[[#This Row],[no]],FIND("ECN",Crate_BOMs[[#This Row],[no]]),200),MID(Crate_BOMs[[#This Row],[no]],39,200))</f>
        <v>2.05 &amp; 2.09 GLA02</v>
      </c>
      <c r="AB402" s="6" t="str">
        <f>SUBSTITUTE(IF(RIGHT(Crate_BOMs[[#This Row],[PO Sublot-GL]],6)="curved",RIGHT(Crate_BOMs[[#This Row],[PO Sublot-GL]],12),RIGHT(Crate_BOMs[[#This Row],[PO Sublot-GL]],5))," ","")</f>
        <v>GLA02</v>
      </c>
      <c r="AC402" s="6" t="str">
        <f>SUBSTITUTE(LEFT(Crate_BOMs[[#This Row],[PO Sublot-GL]],LEN(Crate_BOMs[[#This Row],[PO Sublot-GL]])-LEN(Crate_BOMs[[#This Row],[Glass Type]]))," ","")</f>
        <v>2.05&amp;2.09</v>
      </c>
      <c r="AD402" s="6" t="str">
        <f>LEFT(Crate_BOMs[[#This Row],[no]],FIND(" ",Crate_BOMs[[#This Row],[no]],5)-1)</f>
        <v>PO 40536</v>
      </c>
      <c r="AE402" s="6" cm="1">
        <f t="array" ref="AE402">COUNTA(_xlfn.UNIQUE(_xlfn._xlws.FILTER(Crate_BOMs[PO],Crate_BOMs[crate no.]=Crate_BOMs[[#This Row],[crate no.]])))</f>
        <v>1</v>
      </c>
      <c r="AF402" s="10" t="str">
        <f>IF(Crate_BOMs[[#This Row],['# POs in Crate]]=1,"",IF(VLOOKUP(Crate_BOMs[[#This Row],[crate no.]],Crates_[[crate no.]:[New Sublot]],3,FALSE)="","",VLOOKUP(Crate_BOMs[[#This Row],[crate no.]],Crates_[[crate no.]:[New Sublot]],3,FALSE)))</f>
        <v/>
      </c>
      <c r="AG402" s="6" t="str">
        <f>IF(Crate_BOMs[[#This Row],['# POs in Crate]]=1,Crate_BOMs[[#This Row],[PO Sublot]],IF(Crate_BOMs[[#This Row],[UPDATED Sublot]]="","",Crate_BOMs[[#This Row],[UPDATED Sublot]]))</f>
        <v>2.05&amp;2.09</v>
      </c>
    </row>
    <row r="403" spans="1:33" x14ac:dyDescent="0.25">
      <c r="A403">
        <v>11</v>
      </c>
      <c r="B403">
        <v>300521805</v>
      </c>
      <c r="C403">
        <v>2394728</v>
      </c>
      <c r="D403">
        <v>5</v>
      </c>
      <c r="E403" t="s">
        <v>172</v>
      </c>
      <c r="F403" t="s">
        <v>61</v>
      </c>
      <c r="G403">
        <v>2181</v>
      </c>
      <c r="H403">
        <v>870</v>
      </c>
      <c r="I403">
        <v>86</v>
      </c>
      <c r="J403">
        <v>34</v>
      </c>
      <c r="K403">
        <v>105</v>
      </c>
      <c r="L403">
        <v>1</v>
      </c>
      <c r="M403" t="s">
        <v>101</v>
      </c>
      <c r="N403" t="s">
        <v>102</v>
      </c>
      <c r="O403" s="2">
        <v>231.4853751</v>
      </c>
      <c r="P403" s="15">
        <v>45763</v>
      </c>
      <c r="Q403" s="15">
        <v>45783</v>
      </c>
      <c r="R403" s="15">
        <v>45790</v>
      </c>
      <c r="S403" t="s">
        <v>22</v>
      </c>
      <c r="T403">
        <v>10</v>
      </c>
      <c r="U403" s="2">
        <v>324.07952513999999</v>
      </c>
      <c r="V403" s="2">
        <v>6613.8678599999994</v>
      </c>
      <c r="W403" s="2">
        <v>9.0682417600000012</v>
      </c>
      <c r="X403" s="2">
        <v>2.4803150400000002</v>
      </c>
      <c r="Y403" s="2">
        <v>4.2782153599999999</v>
      </c>
      <c r="Z403" s="6">
        <f>Crate_BOMs[[#This Row],[glass weight (lb)]]+Crate_BOMs[[#This Row],[Crate Weight (lb)]]/COUNTIF(Crate_BOMs[crate no.],Crate_BOMs[[#This Row],[crate no.]])</f>
        <v>253.09067677600001</v>
      </c>
      <c r="AA403" s="6" t="str">
        <f>IFERROR(MID(Crate_BOMs[[#This Row],[no]],FIND("ECN",Crate_BOMs[[#This Row],[no]]),200),MID(Crate_BOMs[[#This Row],[no]],39,200))</f>
        <v>2.05 &amp; 2.09 GLA02</v>
      </c>
      <c r="AB403" s="6" t="str">
        <f>SUBSTITUTE(IF(RIGHT(Crate_BOMs[[#This Row],[PO Sublot-GL]],6)="curved",RIGHT(Crate_BOMs[[#This Row],[PO Sublot-GL]],12),RIGHT(Crate_BOMs[[#This Row],[PO Sublot-GL]],5))," ","")</f>
        <v>GLA02</v>
      </c>
      <c r="AC403" s="6" t="str">
        <f>SUBSTITUTE(LEFT(Crate_BOMs[[#This Row],[PO Sublot-GL]],LEN(Crate_BOMs[[#This Row],[PO Sublot-GL]])-LEN(Crate_BOMs[[#This Row],[Glass Type]]))," ","")</f>
        <v>2.05&amp;2.09</v>
      </c>
      <c r="AD403" s="6" t="str">
        <f>LEFT(Crate_BOMs[[#This Row],[no]],FIND(" ",Crate_BOMs[[#This Row],[no]],5)-1)</f>
        <v>PO 40536</v>
      </c>
      <c r="AE403" s="6" cm="1">
        <f t="array" ref="AE403">COUNTA(_xlfn.UNIQUE(_xlfn._xlws.FILTER(Crate_BOMs[PO],Crate_BOMs[crate no.]=Crate_BOMs[[#This Row],[crate no.]])))</f>
        <v>1</v>
      </c>
      <c r="AF403" s="10" t="str">
        <f>IF(Crate_BOMs[[#This Row],['# POs in Crate]]=1,"",IF(VLOOKUP(Crate_BOMs[[#This Row],[crate no.]],Crates_[[crate no.]:[New Sublot]],3,FALSE)="","",VLOOKUP(Crate_BOMs[[#This Row],[crate no.]],Crates_[[crate no.]:[New Sublot]],3,FALSE)))</f>
        <v/>
      </c>
      <c r="AG403" s="6" t="str">
        <f>IF(Crate_BOMs[[#This Row],['# POs in Crate]]=1,Crate_BOMs[[#This Row],[PO Sublot]],IF(Crate_BOMs[[#This Row],[UPDATED Sublot]]="","",Crate_BOMs[[#This Row],[UPDATED Sublot]]))</f>
        <v>2.05&amp;2.09</v>
      </c>
    </row>
    <row r="404" spans="1:33" x14ac:dyDescent="0.25">
      <c r="A404">
        <v>11</v>
      </c>
      <c r="B404">
        <v>300521805</v>
      </c>
      <c r="C404">
        <v>2394728</v>
      </c>
      <c r="D404">
        <v>5</v>
      </c>
      <c r="E404" t="s">
        <v>172</v>
      </c>
      <c r="F404" t="s">
        <v>61</v>
      </c>
      <c r="G404">
        <v>2181</v>
      </c>
      <c r="H404">
        <v>870</v>
      </c>
      <c r="I404">
        <v>86</v>
      </c>
      <c r="J404">
        <v>34</v>
      </c>
      <c r="K404">
        <v>105</v>
      </c>
      <c r="L404">
        <v>1</v>
      </c>
      <c r="M404" t="s">
        <v>101</v>
      </c>
      <c r="N404" t="s">
        <v>102</v>
      </c>
      <c r="O404" s="2">
        <v>231.4853751</v>
      </c>
      <c r="P404" s="15">
        <v>45763</v>
      </c>
      <c r="Q404" s="15">
        <v>45783</v>
      </c>
      <c r="R404" s="15">
        <v>45790</v>
      </c>
      <c r="S404" t="s">
        <v>22</v>
      </c>
      <c r="T404">
        <v>10</v>
      </c>
      <c r="U404" s="2">
        <v>324.07952513999999</v>
      </c>
      <c r="V404" s="2">
        <v>6613.8678599999994</v>
      </c>
      <c r="W404" s="2">
        <v>9.0682417600000012</v>
      </c>
      <c r="X404" s="2">
        <v>2.4803150400000002</v>
      </c>
      <c r="Y404" s="2">
        <v>4.2782153599999999</v>
      </c>
      <c r="Z404" s="6">
        <f>Crate_BOMs[[#This Row],[glass weight (lb)]]+Crate_BOMs[[#This Row],[Crate Weight (lb)]]/COUNTIF(Crate_BOMs[crate no.],Crate_BOMs[[#This Row],[crate no.]])</f>
        <v>253.09067677600001</v>
      </c>
      <c r="AA404" s="6" t="str">
        <f>IFERROR(MID(Crate_BOMs[[#This Row],[no]],FIND("ECN",Crate_BOMs[[#This Row],[no]]),200),MID(Crate_BOMs[[#This Row],[no]],39,200))</f>
        <v>2.05 &amp; 2.09 GLA02</v>
      </c>
      <c r="AB404" s="6" t="str">
        <f>SUBSTITUTE(IF(RIGHT(Crate_BOMs[[#This Row],[PO Sublot-GL]],6)="curved",RIGHT(Crate_BOMs[[#This Row],[PO Sublot-GL]],12),RIGHT(Crate_BOMs[[#This Row],[PO Sublot-GL]],5))," ","")</f>
        <v>GLA02</v>
      </c>
      <c r="AC404" s="6" t="str">
        <f>SUBSTITUTE(LEFT(Crate_BOMs[[#This Row],[PO Sublot-GL]],LEN(Crate_BOMs[[#This Row],[PO Sublot-GL]])-LEN(Crate_BOMs[[#This Row],[Glass Type]]))," ","")</f>
        <v>2.05&amp;2.09</v>
      </c>
      <c r="AD404" s="6" t="str">
        <f>LEFT(Crate_BOMs[[#This Row],[no]],FIND(" ",Crate_BOMs[[#This Row],[no]],5)-1)</f>
        <v>PO 40536</v>
      </c>
      <c r="AE404" s="6" cm="1">
        <f t="array" ref="AE404">COUNTA(_xlfn.UNIQUE(_xlfn._xlws.FILTER(Crate_BOMs[PO],Crate_BOMs[crate no.]=Crate_BOMs[[#This Row],[crate no.]])))</f>
        <v>1</v>
      </c>
      <c r="AF404" s="10" t="str">
        <f>IF(Crate_BOMs[[#This Row],['# POs in Crate]]=1,"",IF(VLOOKUP(Crate_BOMs[[#This Row],[crate no.]],Crates_[[crate no.]:[New Sublot]],3,FALSE)="","",VLOOKUP(Crate_BOMs[[#This Row],[crate no.]],Crates_[[crate no.]:[New Sublot]],3,FALSE)))</f>
        <v/>
      </c>
      <c r="AG404" s="6" t="str">
        <f>IF(Crate_BOMs[[#This Row],['# POs in Crate]]=1,Crate_BOMs[[#This Row],[PO Sublot]],IF(Crate_BOMs[[#This Row],[UPDATED Sublot]]="","",Crate_BOMs[[#This Row],[UPDATED Sublot]]))</f>
        <v>2.05&amp;2.09</v>
      </c>
    </row>
    <row r="405" spans="1:33" x14ac:dyDescent="0.25">
      <c r="A405">
        <v>11</v>
      </c>
      <c r="B405">
        <v>300521805</v>
      </c>
      <c r="C405">
        <v>2394728</v>
      </c>
      <c r="D405">
        <v>5</v>
      </c>
      <c r="E405" t="s">
        <v>172</v>
      </c>
      <c r="F405" t="s">
        <v>61</v>
      </c>
      <c r="G405">
        <v>2181</v>
      </c>
      <c r="H405">
        <v>870</v>
      </c>
      <c r="I405">
        <v>86</v>
      </c>
      <c r="J405">
        <v>34</v>
      </c>
      <c r="K405">
        <v>105</v>
      </c>
      <c r="L405">
        <v>1</v>
      </c>
      <c r="M405" t="s">
        <v>101</v>
      </c>
      <c r="N405" t="s">
        <v>102</v>
      </c>
      <c r="O405" s="2">
        <v>231.4853751</v>
      </c>
      <c r="P405" s="15">
        <v>45763</v>
      </c>
      <c r="Q405" s="15">
        <v>45783</v>
      </c>
      <c r="R405" s="15">
        <v>45790</v>
      </c>
      <c r="S405" t="s">
        <v>22</v>
      </c>
      <c r="T405">
        <v>10</v>
      </c>
      <c r="U405" s="2">
        <v>324.07952513999999</v>
      </c>
      <c r="V405" s="2">
        <v>6613.8678599999994</v>
      </c>
      <c r="W405" s="2">
        <v>9.0682417600000012</v>
      </c>
      <c r="X405" s="2">
        <v>2.4803150400000002</v>
      </c>
      <c r="Y405" s="2">
        <v>4.2782153599999999</v>
      </c>
      <c r="Z405" s="6">
        <f>Crate_BOMs[[#This Row],[glass weight (lb)]]+Crate_BOMs[[#This Row],[Crate Weight (lb)]]/COUNTIF(Crate_BOMs[crate no.],Crate_BOMs[[#This Row],[crate no.]])</f>
        <v>253.09067677600001</v>
      </c>
      <c r="AA405" s="6" t="str">
        <f>IFERROR(MID(Crate_BOMs[[#This Row],[no]],FIND("ECN",Crate_BOMs[[#This Row],[no]]),200),MID(Crate_BOMs[[#This Row],[no]],39,200))</f>
        <v>2.05 &amp; 2.09 GLA02</v>
      </c>
      <c r="AB405" s="6" t="str">
        <f>SUBSTITUTE(IF(RIGHT(Crate_BOMs[[#This Row],[PO Sublot-GL]],6)="curved",RIGHT(Crate_BOMs[[#This Row],[PO Sublot-GL]],12),RIGHT(Crate_BOMs[[#This Row],[PO Sublot-GL]],5))," ","")</f>
        <v>GLA02</v>
      </c>
      <c r="AC405" s="6" t="str">
        <f>SUBSTITUTE(LEFT(Crate_BOMs[[#This Row],[PO Sublot-GL]],LEN(Crate_BOMs[[#This Row],[PO Sublot-GL]])-LEN(Crate_BOMs[[#This Row],[Glass Type]]))," ","")</f>
        <v>2.05&amp;2.09</v>
      </c>
      <c r="AD405" s="6" t="str">
        <f>LEFT(Crate_BOMs[[#This Row],[no]],FIND(" ",Crate_BOMs[[#This Row],[no]],5)-1)</f>
        <v>PO 40536</v>
      </c>
      <c r="AE405" s="6" cm="1">
        <f t="array" ref="AE405">COUNTA(_xlfn.UNIQUE(_xlfn._xlws.FILTER(Crate_BOMs[PO],Crate_BOMs[crate no.]=Crate_BOMs[[#This Row],[crate no.]])))</f>
        <v>1</v>
      </c>
      <c r="AF405" s="10" t="str">
        <f>IF(Crate_BOMs[[#This Row],['# POs in Crate]]=1,"",IF(VLOOKUP(Crate_BOMs[[#This Row],[crate no.]],Crates_[[crate no.]:[New Sublot]],3,FALSE)="","",VLOOKUP(Crate_BOMs[[#This Row],[crate no.]],Crates_[[crate no.]:[New Sublot]],3,FALSE)))</f>
        <v/>
      </c>
      <c r="AG405" s="6" t="str">
        <f>IF(Crate_BOMs[[#This Row],['# POs in Crate]]=1,Crate_BOMs[[#This Row],[PO Sublot]],IF(Crate_BOMs[[#This Row],[UPDATED Sublot]]="","",Crate_BOMs[[#This Row],[UPDATED Sublot]]))</f>
        <v>2.05&amp;2.09</v>
      </c>
    </row>
    <row r="406" spans="1:33" x14ac:dyDescent="0.25">
      <c r="A406">
        <v>11</v>
      </c>
      <c r="B406">
        <v>300521805</v>
      </c>
      <c r="C406">
        <v>2394728</v>
      </c>
      <c r="D406">
        <v>5</v>
      </c>
      <c r="E406" t="s">
        <v>172</v>
      </c>
      <c r="F406" t="s">
        <v>61</v>
      </c>
      <c r="G406">
        <v>2181</v>
      </c>
      <c r="H406">
        <v>870</v>
      </c>
      <c r="I406">
        <v>86</v>
      </c>
      <c r="J406">
        <v>34</v>
      </c>
      <c r="K406">
        <v>105</v>
      </c>
      <c r="L406">
        <v>1</v>
      </c>
      <c r="M406" t="s">
        <v>101</v>
      </c>
      <c r="N406" t="s">
        <v>102</v>
      </c>
      <c r="O406" s="2">
        <v>231.4853751</v>
      </c>
      <c r="P406" s="15">
        <v>45763</v>
      </c>
      <c r="Q406" s="15">
        <v>45783</v>
      </c>
      <c r="R406" s="15">
        <v>45790</v>
      </c>
      <c r="S406" t="s">
        <v>22</v>
      </c>
      <c r="T406">
        <v>10</v>
      </c>
      <c r="U406" s="2">
        <v>324.07952513999999</v>
      </c>
      <c r="V406" s="2">
        <v>6613.8678599999994</v>
      </c>
      <c r="W406" s="2">
        <v>9.0682417600000012</v>
      </c>
      <c r="X406" s="2">
        <v>2.4803150400000002</v>
      </c>
      <c r="Y406" s="2">
        <v>4.2782153599999999</v>
      </c>
      <c r="Z406" s="6">
        <f>Crate_BOMs[[#This Row],[glass weight (lb)]]+Crate_BOMs[[#This Row],[Crate Weight (lb)]]/COUNTIF(Crate_BOMs[crate no.],Crate_BOMs[[#This Row],[crate no.]])</f>
        <v>253.09067677600001</v>
      </c>
      <c r="AA406" s="6" t="str">
        <f>IFERROR(MID(Crate_BOMs[[#This Row],[no]],FIND("ECN",Crate_BOMs[[#This Row],[no]]),200),MID(Crate_BOMs[[#This Row],[no]],39,200))</f>
        <v>2.05 &amp; 2.09 GLA02</v>
      </c>
      <c r="AB406" s="6" t="str">
        <f>SUBSTITUTE(IF(RIGHT(Crate_BOMs[[#This Row],[PO Sublot-GL]],6)="curved",RIGHT(Crate_BOMs[[#This Row],[PO Sublot-GL]],12),RIGHT(Crate_BOMs[[#This Row],[PO Sublot-GL]],5))," ","")</f>
        <v>GLA02</v>
      </c>
      <c r="AC406" s="6" t="str">
        <f>SUBSTITUTE(LEFT(Crate_BOMs[[#This Row],[PO Sublot-GL]],LEN(Crate_BOMs[[#This Row],[PO Sublot-GL]])-LEN(Crate_BOMs[[#This Row],[Glass Type]]))," ","")</f>
        <v>2.05&amp;2.09</v>
      </c>
      <c r="AD406" s="6" t="str">
        <f>LEFT(Crate_BOMs[[#This Row],[no]],FIND(" ",Crate_BOMs[[#This Row],[no]],5)-1)</f>
        <v>PO 40536</v>
      </c>
      <c r="AE406" s="6" cm="1">
        <f t="array" ref="AE406">COUNTA(_xlfn.UNIQUE(_xlfn._xlws.FILTER(Crate_BOMs[PO],Crate_BOMs[crate no.]=Crate_BOMs[[#This Row],[crate no.]])))</f>
        <v>1</v>
      </c>
      <c r="AF406" s="10" t="str">
        <f>IF(Crate_BOMs[[#This Row],['# POs in Crate]]=1,"",IF(VLOOKUP(Crate_BOMs[[#This Row],[crate no.]],Crates_[[crate no.]:[New Sublot]],3,FALSE)="","",VLOOKUP(Crate_BOMs[[#This Row],[crate no.]],Crates_[[crate no.]:[New Sublot]],3,FALSE)))</f>
        <v/>
      </c>
      <c r="AG406" s="6" t="str">
        <f>IF(Crate_BOMs[[#This Row],['# POs in Crate]]=1,Crate_BOMs[[#This Row],[PO Sublot]],IF(Crate_BOMs[[#This Row],[UPDATED Sublot]]="","",Crate_BOMs[[#This Row],[UPDATED Sublot]]))</f>
        <v>2.05&amp;2.09</v>
      </c>
    </row>
    <row r="407" spans="1:33" x14ac:dyDescent="0.25">
      <c r="A407">
        <v>11</v>
      </c>
      <c r="B407">
        <v>300521805</v>
      </c>
      <c r="C407">
        <v>2394728</v>
      </c>
      <c r="D407">
        <v>5</v>
      </c>
      <c r="E407" t="s">
        <v>172</v>
      </c>
      <c r="F407" t="s">
        <v>61</v>
      </c>
      <c r="G407">
        <v>2181</v>
      </c>
      <c r="H407">
        <v>870</v>
      </c>
      <c r="I407">
        <v>86</v>
      </c>
      <c r="J407">
        <v>34</v>
      </c>
      <c r="K407">
        <v>105</v>
      </c>
      <c r="L407">
        <v>1</v>
      </c>
      <c r="M407" t="s">
        <v>101</v>
      </c>
      <c r="N407" t="s">
        <v>102</v>
      </c>
      <c r="O407" s="2">
        <v>231.4853751</v>
      </c>
      <c r="P407" s="15">
        <v>45763</v>
      </c>
      <c r="Q407" s="15">
        <v>45783</v>
      </c>
      <c r="R407" s="15">
        <v>45790</v>
      </c>
      <c r="S407" t="s">
        <v>22</v>
      </c>
      <c r="T407">
        <v>10</v>
      </c>
      <c r="U407" s="2">
        <v>324.07952513999999</v>
      </c>
      <c r="V407" s="2">
        <v>6613.8678599999994</v>
      </c>
      <c r="W407" s="2">
        <v>9.0682417600000012</v>
      </c>
      <c r="X407" s="2">
        <v>2.4803150400000002</v>
      </c>
      <c r="Y407" s="2">
        <v>4.2782153599999999</v>
      </c>
      <c r="Z407" s="6">
        <f>Crate_BOMs[[#This Row],[glass weight (lb)]]+Crate_BOMs[[#This Row],[Crate Weight (lb)]]/COUNTIF(Crate_BOMs[crate no.],Crate_BOMs[[#This Row],[crate no.]])</f>
        <v>253.09067677600001</v>
      </c>
      <c r="AA407" s="6" t="str">
        <f>IFERROR(MID(Crate_BOMs[[#This Row],[no]],FIND("ECN",Crate_BOMs[[#This Row],[no]]),200),MID(Crate_BOMs[[#This Row],[no]],39,200))</f>
        <v>2.05 &amp; 2.09 GLA02</v>
      </c>
      <c r="AB407" s="6" t="str">
        <f>SUBSTITUTE(IF(RIGHT(Crate_BOMs[[#This Row],[PO Sublot-GL]],6)="curved",RIGHT(Crate_BOMs[[#This Row],[PO Sublot-GL]],12),RIGHT(Crate_BOMs[[#This Row],[PO Sublot-GL]],5))," ","")</f>
        <v>GLA02</v>
      </c>
      <c r="AC407" s="6" t="str">
        <f>SUBSTITUTE(LEFT(Crate_BOMs[[#This Row],[PO Sublot-GL]],LEN(Crate_BOMs[[#This Row],[PO Sublot-GL]])-LEN(Crate_BOMs[[#This Row],[Glass Type]]))," ","")</f>
        <v>2.05&amp;2.09</v>
      </c>
      <c r="AD407" s="6" t="str">
        <f>LEFT(Crate_BOMs[[#This Row],[no]],FIND(" ",Crate_BOMs[[#This Row],[no]],5)-1)</f>
        <v>PO 40536</v>
      </c>
      <c r="AE407" s="6" cm="1">
        <f t="array" ref="AE407">COUNTA(_xlfn.UNIQUE(_xlfn._xlws.FILTER(Crate_BOMs[PO],Crate_BOMs[crate no.]=Crate_BOMs[[#This Row],[crate no.]])))</f>
        <v>1</v>
      </c>
      <c r="AF407" s="10" t="str">
        <f>IF(Crate_BOMs[[#This Row],['# POs in Crate]]=1,"",IF(VLOOKUP(Crate_BOMs[[#This Row],[crate no.]],Crates_[[crate no.]:[New Sublot]],3,FALSE)="","",VLOOKUP(Crate_BOMs[[#This Row],[crate no.]],Crates_[[crate no.]:[New Sublot]],3,FALSE)))</f>
        <v/>
      </c>
      <c r="AG407" s="6" t="str">
        <f>IF(Crate_BOMs[[#This Row],['# POs in Crate]]=1,Crate_BOMs[[#This Row],[PO Sublot]],IF(Crate_BOMs[[#This Row],[UPDATED Sublot]]="","",Crate_BOMs[[#This Row],[UPDATED Sublot]]))</f>
        <v>2.05&amp;2.09</v>
      </c>
    </row>
    <row r="408" spans="1:33" x14ac:dyDescent="0.25">
      <c r="A408">
        <v>11</v>
      </c>
      <c r="B408">
        <v>300521805</v>
      </c>
      <c r="C408">
        <v>2394728</v>
      </c>
      <c r="D408">
        <v>5</v>
      </c>
      <c r="E408" t="s">
        <v>172</v>
      </c>
      <c r="F408" t="s">
        <v>61</v>
      </c>
      <c r="G408">
        <v>2181</v>
      </c>
      <c r="H408">
        <v>870</v>
      </c>
      <c r="I408">
        <v>86</v>
      </c>
      <c r="J408">
        <v>34</v>
      </c>
      <c r="K408">
        <v>105</v>
      </c>
      <c r="L408">
        <v>1</v>
      </c>
      <c r="M408" t="s">
        <v>101</v>
      </c>
      <c r="N408" t="s">
        <v>102</v>
      </c>
      <c r="O408" s="2">
        <v>231.4853751</v>
      </c>
      <c r="P408" s="15">
        <v>45763</v>
      </c>
      <c r="Q408" s="15">
        <v>45783</v>
      </c>
      <c r="R408" s="15">
        <v>45790</v>
      </c>
      <c r="S408" t="s">
        <v>22</v>
      </c>
      <c r="T408">
        <v>10</v>
      </c>
      <c r="U408" s="2">
        <v>324.07952513999999</v>
      </c>
      <c r="V408" s="2">
        <v>6613.8678599999994</v>
      </c>
      <c r="W408" s="2">
        <v>9.0682417600000012</v>
      </c>
      <c r="X408" s="2">
        <v>2.4803150400000002</v>
      </c>
      <c r="Y408" s="2">
        <v>4.2782153599999999</v>
      </c>
      <c r="Z408" s="6">
        <f>Crate_BOMs[[#This Row],[glass weight (lb)]]+Crate_BOMs[[#This Row],[Crate Weight (lb)]]/COUNTIF(Crate_BOMs[crate no.],Crate_BOMs[[#This Row],[crate no.]])</f>
        <v>253.09067677600001</v>
      </c>
      <c r="AA408" s="6" t="str">
        <f>IFERROR(MID(Crate_BOMs[[#This Row],[no]],FIND("ECN",Crate_BOMs[[#This Row],[no]]),200),MID(Crate_BOMs[[#This Row],[no]],39,200))</f>
        <v>2.05 &amp; 2.09 GLA02</v>
      </c>
      <c r="AB408" s="6" t="str">
        <f>SUBSTITUTE(IF(RIGHT(Crate_BOMs[[#This Row],[PO Sublot-GL]],6)="curved",RIGHT(Crate_BOMs[[#This Row],[PO Sublot-GL]],12),RIGHT(Crate_BOMs[[#This Row],[PO Sublot-GL]],5))," ","")</f>
        <v>GLA02</v>
      </c>
      <c r="AC408" s="6" t="str">
        <f>SUBSTITUTE(LEFT(Crate_BOMs[[#This Row],[PO Sublot-GL]],LEN(Crate_BOMs[[#This Row],[PO Sublot-GL]])-LEN(Crate_BOMs[[#This Row],[Glass Type]]))," ","")</f>
        <v>2.05&amp;2.09</v>
      </c>
      <c r="AD408" s="6" t="str">
        <f>LEFT(Crate_BOMs[[#This Row],[no]],FIND(" ",Crate_BOMs[[#This Row],[no]],5)-1)</f>
        <v>PO 40536</v>
      </c>
      <c r="AE408" s="6" cm="1">
        <f t="array" ref="AE408">COUNTA(_xlfn.UNIQUE(_xlfn._xlws.FILTER(Crate_BOMs[PO],Crate_BOMs[crate no.]=Crate_BOMs[[#This Row],[crate no.]])))</f>
        <v>1</v>
      </c>
      <c r="AF408" s="10" t="str">
        <f>IF(Crate_BOMs[[#This Row],['# POs in Crate]]=1,"",IF(VLOOKUP(Crate_BOMs[[#This Row],[crate no.]],Crates_[[crate no.]:[New Sublot]],3,FALSE)="","",VLOOKUP(Crate_BOMs[[#This Row],[crate no.]],Crates_[[crate no.]:[New Sublot]],3,FALSE)))</f>
        <v/>
      </c>
      <c r="AG408" s="6" t="str">
        <f>IF(Crate_BOMs[[#This Row],['# POs in Crate]]=1,Crate_BOMs[[#This Row],[PO Sublot]],IF(Crate_BOMs[[#This Row],[UPDATED Sublot]]="","",Crate_BOMs[[#This Row],[UPDATED Sublot]]))</f>
        <v>2.05&amp;2.09</v>
      </c>
    </row>
    <row r="409" spans="1:33" x14ac:dyDescent="0.25">
      <c r="A409">
        <v>11</v>
      </c>
      <c r="B409">
        <v>300521805</v>
      </c>
      <c r="C409">
        <v>2394728</v>
      </c>
      <c r="D409">
        <v>5</v>
      </c>
      <c r="E409" t="s">
        <v>172</v>
      </c>
      <c r="F409" t="s">
        <v>61</v>
      </c>
      <c r="G409">
        <v>2181</v>
      </c>
      <c r="H409">
        <v>870</v>
      </c>
      <c r="I409">
        <v>86</v>
      </c>
      <c r="J409">
        <v>34</v>
      </c>
      <c r="K409">
        <v>105</v>
      </c>
      <c r="L409">
        <v>1</v>
      </c>
      <c r="M409" t="s">
        <v>101</v>
      </c>
      <c r="N409" t="s">
        <v>102</v>
      </c>
      <c r="O409" s="2">
        <v>231.4853751</v>
      </c>
      <c r="P409" s="15">
        <v>45763</v>
      </c>
      <c r="Q409" s="15">
        <v>45783</v>
      </c>
      <c r="R409" s="15">
        <v>45790</v>
      </c>
      <c r="S409" t="s">
        <v>22</v>
      </c>
      <c r="T409">
        <v>10</v>
      </c>
      <c r="U409" s="2">
        <v>324.07952513999999</v>
      </c>
      <c r="V409" s="2">
        <v>6613.8678599999994</v>
      </c>
      <c r="W409" s="2">
        <v>9.0682417600000012</v>
      </c>
      <c r="X409" s="2">
        <v>2.4803150400000002</v>
      </c>
      <c r="Y409" s="2">
        <v>4.2782153599999999</v>
      </c>
      <c r="Z409" s="6">
        <f>Crate_BOMs[[#This Row],[glass weight (lb)]]+Crate_BOMs[[#This Row],[Crate Weight (lb)]]/COUNTIF(Crate_BOMs[crate no.],Crate_BOMs[[#This Row],[crate no.]])</f>
        <v>253.09067677600001</v>
      </c>
      <c r="AA409" s="6" t="str">
        <f>IFERROR(MID(Crate_BOMs[[#This Row],[no]],FIND("ECN",Crate_BOMs[[#This Row],[no]]),200),MID(Crate_BOMs[[#This Row],[no]],39,200))</f>
        <v>2.05 &amp; 2.09 GLA02</v>
      </c>
      <c r="AB409" s="6" t="str">
        <f>SUBSTITUTE(IF(RIGHT(Crate_BOMs[[#This Row],[PO Sublot-GL]],6)="curved",RIGHT(Crate_BOMs[[#This Row],[PO Sublot-GL]],12),RIGHT(Crate_BOMs[[#This Row],[PO Sublot-GL]],5))," ","")</f>
        <v>GLA02</v>
      </c>
      <c r="AC409" s="6" t="str">
        <f>SUBSTITUTE(LEFT(Crate_BOMs[[#This Row],[PO Sublot-GL]],LEN(Crate_BOMs[[#This Row],[PO Sublot-GL]])-LEN(Crate_BOMs[[#This Row],[Glass Type]]))," ","")</f>
        <v>2.05&amp;2.09</v>
      </c>
      <c r="AD409" s="6" t="str">
        <f>LEFT(Crate_BOMs[[#This Row],[no]],FIND(" ",Crate_BOMs[[#This Row],[no]],5)-1)</f>
        <v>PO 40536</v>
      </c>
      <c r="AE409" s="6" cm="1">
        <f t="array" ref="AE409">COUNTA(_xlfn.UNIQUE(_xlfn._xlws.FILTER(Crate_BOMs[PO],Crate_BOMs[crate no.]=Crate_BOMs[[#This Row],[crate no.]])))</f>
        <v>1</v>
      </c>
      <c r="AF409" s="10" t="str">
        <f>IF(Crate_BOMs[[#This Row],['# POs in Crate]]=1,"",IF(VLOOKUP(Crate_BOMs[[#This Row],[crate no.]],Crates_[[crate no.]:[New Sublot]],3,FALSE)="","",VLOOKUP(Crate_BOMs[[#This Row],[crate no.]],Crates_[[crate no.]:[New Sublot]],3,FALSE)))</f>
        <v/>
      </c>
      <c r="AG409" s="6" t="str">
        <f>IF(Crate_BOMs[[#This Row],['# POs in Crate]]=1,Crate_BOMs[[#This Row],[PO Sublot]],IF(Crate_BOMs[[#This Row],[UPDATED Sublot]]="","",Crate_BOMs[[#This Row],[UPDATED Sublot]]))</f>
        <v>2.05&amp;2.09</v>
      </c>
    </row>
    <row r="410" spans="1:33" x14ac:dyDescent="0.25">
      <c r="A410">
        <v>11</v>
      </c>
      <c r="B410">
        <v>300521805</v>
      </c>
      <c r="C410">
        <v>2394728</v>
      </c>
      <c r="D410">
        <v>5</v>
      </c>
      <c r="E410" t="s">
        <v>172</v>
      </c>
      <c r="F410" t="s">
        <v>61</v>
      </c>
      <c r="G410">
        <v>2181</v>
      </c>
      <c r="H410">
        <v>870</v>
      </c>
      <c r="I410">
        <v>86</v>
      </c>
      <c r="J410">
        <v>34</v>
      </c>
      <c r="K410">
        <v>105</v>
      </c>
      <c r="L410">
        <v>1</v>
      </c>
      <c r="M410" t="s">
        <v>101</v>
      </c>
      <c r="N410" t="s">
        <v>102</v>
      </c>
      <c r="O410" s="2">
        <v>231.4853751</v>
      </c>
      <c r="P410" s="15">
        <v>45763</v>
      </c>
      <c r="Q410" s="15">
        <v>45783</v>
      </c>
      <c r="R410" s="15">
        <v>45790</v>
      </c>
      <c r="S410" t="s">
        <v>22</v>
      </c>
      <c r="T410">
        <v>10</v>
      </c>
      <c r="U410" s="2">
        <v>324.07952513999999</v>
      </c>
      <c r="V410" s="2">
        <v>6613.8678599999994</v>
      </c>
      <c r="W410" s="2">
        <v>9.0682417600000012</v>
      </c>
      <c r="X410" s="2">
        <v>2.4803150400000002</v>
      </c>
      <c r="Y410" s="2">
        <v>4.2782153599999999</v>
      </c>
      <c r="Z410" s="6">
        <f>Crate_BOMs[[#This Row],[glass weight (lb)]]+Crate_BOMs[[#This Row],[Crate Weight (lb)]]/COUNTIF(Crate_BOMs[crate no.],Crate_BOMs[[#This Row],[crate no.]])</f>
        <v>253.09067677600001</v>
      </c>
      <c r="AA410" s="6" t="str">
        <f>IFERROR(MID(Crate_BOMs[[#This Row],[no]],FIND("ECN",Crate_BOMs[[#This Row],[no]]),200),MID(Crate_BOMs[[#This Row],[no]],39,200))</f>
        <v>2.05 &amp; 2.09 GLA02</v>
      </c>
      <c r="AB410" s="6" t="str">
        <f>SUBSTITUTE(IF(RIGHT(Crate_BOMs[[#This Row],[PO Sublot-GL]],6)="curved",RIGHT(Crate_BOMs[[#This Row],[PO Sublot-GL]],12),RIGHT(Crate_BOMs[[#This Row],[PO Sublot-GL]],5))," ","")</f>
        <v>GLA02</v>
      </c>
      <c r="AC410" s="6" t="str">
        <f>SUBSTITUTE(LEFT(Crate_BOMs[[#This Row],[PO Sublot-GL]],LEN(Crate_BOMs[[#This Row],[PO Sublot-GL]])-LEN(Crate_BOMs[[#This Row],[Glass Type]]))," ","")</f>
        <v>2.05&amp;2.09</v>
      </c>
      <c r="AD410" s="6" t="str">
        <f>LEFT(Crate_BOMs[[#This Row],[no]],FIND(" ",Crate_BOMs[[#This Row],[no]],5)-1)</f>
        <v>PO 40536</v>
      </c>
      <c r="AE410" s="6" cm="1">
        <f t="array" ref="AE410">COUNTA(_xlfn.UNIQUE(_xlfn._xlws.FILTER(Crate_BOMs[PO],Crate_BOMs[crate no.]=Crate_BOMs[[#This Row],[crate no.]])))</f>
        <v>1</v>
      </c>
      <c r="AF410" s="10" t="str">
        <f>IF(Crate_BOMs[[#This Row],['# POs in Crate]]=1,"",IF(VLOOKUP(Crate_BOMs[[#This Row],[crate no.]],Crates_[[crate no.]:[New Sublot]],3,FALSE)="","",VLOOKUP(Crate_BOMs[[#This Row],[crate no.]],Crates_[[crate no.]:[New Sublot]],3,FALSE)))</f>
        <v/>
      </c>
      <c r="AG410" s="6" t="str">
        <f>IF(Crate_BOMs[[#This Row],['# POs in Crate]]=1,Crate_BOMs[[#This Row],[PO Sublot]],IF(Crate_BOMs[[#This Row],[UPDATED Sublot]]="","",Crate_BOMs[[#This Row],[UPDATED Sublot]]))</f>
        <v>2.05&amp;2.09</v>
      </c>
    </row>
    <row r="411" spans="1:33" x14ac:dyDescent="0.25">
      <c r="A411">
        <v>11</v>
      </c>
      <c r="B411">
        <v>300521805</v>
      </c>
      <c r="C411">
        <v>2394728</v>
      </c>
      <c r="D411">
        <v>5</v>
      </c>
      <c r="E411" t="s">
        <v>172</v>
      </c>
      <c r="F411" t="s">
        <v>61</v>
      </c>
      <c r="G411">
        <v>2181</v>
      </c>
      <c r="H411">
        <v>870</v>
      </c>
      <c r="I411">
        <v>86</v>
      </c>
      <c r="J411">
        <v>34</v>
      </c>
      <c r="K411">
        <v>105</v>
      </c>
      <c r="L411">
        <v>1</v>
      </c>
      <c r="M411" t="s">
        <v>101</v>
      </c>
      <c r="N411" t="s">
        <v>102</v>
      </c>
      <c r="O411" s="2">
        <v>231.4853751</v>
      </c>
      <c r="P411" s="15">
        <v>45763</v>
      </c>
      <c r="Q411" s="15">
        <v>45783</v>
      </c>
      <c r="R411" s="15">
        <v>45790</v>
      </c>
      <c r="S411" t="s">
        <v>22</v>
      </c>
      <c r="T411">
        <v>10</v>
      </c>
      <c r="U411" s="2">
        <v>324.07952513999999</v>
      </c>
      <c r="V411" s="2">
        <v>6613.8678599999994</v>
      </c>
      <c r="W411" s="2">
        <v>9.0682417600000012</v>
      </c>
      <c r="X411" s="2">
        <v>2.4803150400000002</v>
      </c>
      <c r="Y411" s="2">
        <v>4.2782153599999999</v>
      </c>
      <c r="Z411" s="6">
        <f>Crate_BOMs[[#This Row],[glass weight (lb)]]+Crate_BOMs[[#This Row],[Crate Weight (lb)]]/COUNTIF(Crate_BOMs[crate no.],Crate_BOMs[[#This Row],[crate no.]])</f>
        <v>253.09067677600001</v>
      </c>
      <c r="AA411" s="6" t="str">
        <f>IFERROR(MID(Crate_BOMs[[#This Row],[no]],FIND("ECN",Crate_BOMs[[#This Row],[no]]),200),MID(Crate_BOMs[[#This Row],[no]],39,200))</f>
        <v>2.05 &amp; 2.09 GLA02</v>
      </c>
      <c r="AB411" s="6" t="str">
        <f>SUBSTITUTE(IF(RIGHT(Crate_BOMs[[#This Row],[PO Sublot-GL]],6)="curved",RIGHT(Crate_BOMs[[#This Row],[PO Sublot-GL]],12),RIGHT(Crate_BOMs[[#This Row],[PO Sublot-GL]],5))," ","")</f>
        <v>GLA02</v>
      </c>
      <c r="AC411" s="6" t="str">
        <f>SUBSTITUTE(LEFT(Crate_BOMs[[#This Row],[PO Sublot-GL]],LEN(Crate_BOMs[[#This Row],[PO Sublot-GL]])-LEN(Crate_BOMs[[#This Row],[Glass Type]]))," ","")</f>
        <v>2.05&amp;2.09</v>
      </c>
      <c r="AD411" s="6" t="str">
        <f>LEFT(Crate_BOMs[[#This Row],[no]],FIND(" ",Crate_BOMs[[#This Row],[no]],5)-1)</f>
        <v>PO 40536</v>
      </c>
      <c r="AE411" s="6" cm="1">
        <f t="array" ref="AE411">COUNTA(_xlfn.UNIQUE(_xlfn._xlws.FILTER(Crate_BOMs[PO],Crate_BOMs[crate no.]=Crate_BOMs[[#This Row],[crate no.]])))</f>
        <v>1</v>
      </c>
      <c r="AF411" s="10" t="str">
        <f>IF(Crate_BOMs[[#This Row],['# POs in Crate]]=1,"",IF(VLOOKUP(Crate_BOMs[[#This Row],[crate no.]],Crates_[[crate no.]:[New Sublot]],3,FALSE)="","",VLOOKUP(Crate_BOMs[[#This Row],[crate no.]],Crates_[[crate no.]:[New Sublot]],3,FALSE)))</f>
        <v/>
      </c>
      <c r="AG411" s="6" t="str">
        <f>IF(Crate_BOMs[[#This Row],['# POs in Crate]]=1,Crate_BOMs[[#This Row],[PO Sublot]],IF(Crate_BOMs[[#This Row],[UPDATED Sublot]]="","",Crate_BOMs[[#This Row],[UPDATED Sublot]]))</f>
        <v>2.05&amp;2.09</v>
      </c>
    </row>
    <row r="412" spans="1:33" x14ac:dyDescent="0.25">
      <c r="A412">
        <v>11</v>
      </c>
      <c r="B412">
        <v>300521805</v>
      </c>
      <c r="C412">
        <v>2394728</v>
      </c>
      <c r="D412">
        <v>5</v>
      </c>
      <c r="E412" t="s">
        <v>172</v>
      </c>
      <c r="F412" t="s">
        <v>61</v>
      </c>
      <c r="G412">
        <v>2181</v>
      </c>
      <c r="H412">
        <v>870</v>
      </c>
      <c r="I412">
        <v>86</v>
      </c>
      <c r="J412">
        <v>34</v>
      </c>
      <c r="K412">
        <v>105</v>
      </c>
      <c r="L412">
        <v>1</v>
      </c>
      <c r="M412" t="s">
        <v>101</v>
      </c>
      <c r="N412" t="s">
        <v>102</v>
      </c>
      <c r="O412" s="2">
        <v>231.4853751</v>
      </c>
      <c r="P412" s="15">
        <v>45763</v>
      </c>
      <c r="Q412" s="15">
        <v>45783</v>
      </c>
      <c r="R412" s="15">
        <v>45790</v>
      </c>
      <c r="S412" t="s">
        <v>22</v>
      </c>
      <c r="T412">
        <v>10</v>
      </c>
      <c r="U412" s="2">
        <v>324.07952513999999</v>
      </c>
      <c r="V412" s="2">
        <v>6613.8678599999994</v>
      </c>
      <c r="W412" s="2">
        <v>9.0682417600000012</v>
      </c>
      <c r="X412" s="2">
        <v>2.4803150400000002</v>
      </c>
      <c r="Y412" s="2">
        <v>4.2782153599999999</v>
      </c>
      <c r="Z412" s="6">
        <f>Crate_BOMs[[#This Row],[glass weight (lb)]]+Crate_BOMs[[#This Row],[Crate Weight (lb)]]/COUNTIF(Crate_BOMs[crate no.],Crate_BOMs[[#This Row],[crate no.]])</f>
        <v>253.09067677600001</v>
      </c>
      <c r="AA412" s="6" t="str">
        <f>IFERROR(MID(Crate_BOMs[[#This Row],[no]],FIND("ECN",Crate_BOMs[[#This Row],[no]]),200),MID(Crate_BOMs[[#This Row],[no]],39,200))</f>
        <v>2.05 &amp; 2.09 GLA02</v>
      </c>
      <c r="AB412" s="6" t="str">
        <f>SUBSTITUTE(IF(RIGHT(Crate_BOMs[[#This Row],[PO Sublot-GL]],6)="curved",RIGHT(Crate_BOMs[[#This Row],[PO Sublot-GL]],12),RIGHT(Crate_BOMs[[#This Row],[PO Sublot-GL]],5))," ","")</f>
        <v>GLA02</v>
      </c>
      <c r="AC412" s="6" t="str">
        <f>SUBSTITUTE(LEFT(Crate_BOMs[[#This Row],[PO Sublot-GL]],LEN(Crate_BOMs[[#This Row],[PO Sublot-GL]])-LEN(Crate_BOMs[[#This Row],[Glass Type]]))," ","")</f>
        <v>2.05&amp;2.09</v>
      </c>
      <c r="AD412" s="6" t="str">
        <f>LEFT(Crate_BOMs[[#This Row],[no]],FIND(" ",Crate_BOMs[[#This Row],[no]],5)-1)</f>
        <v>PO 40536</v>
      </c>
      <c r="AE412" s="6" cm="1">
        <f t="array" ref="AE412">COUNTA(_xlfn.UNIQUE(_xlfn._xlws.FILTER(Crate_BOMs[PO],Crate_BOMs[crate no.]=Crate_BOMs[[#This Row],[crate no.]])))</f>
        <v>1</v>
      </c>
      <c r="AF412" s="10" t="str">
        <f>IF(Crate_BOMs[[#This Row],['# POs in Crate]]=1,"",IF(VLOOKUP(Crate_BOMs[[#This Row],[crate no.]],Crates_[[crate no.]:[New Sublot]],3,FALSE)="","",VLOOKUP(Crate_BOMs[[#This Row],[crate no.]],Crates_[[crate no.]:[New Sublot]],3,FALSE)))</f>
        <v/>
      </c>
      <c r="AG412" s="6" t="str">
        <f>IF(Crate_BOMs[[#This Row],['# POs in Crate]]=1,Crate_BOMs[[#This Row],[PO Sublot]],IF(Crate_BOMs[[#This Row],[UPDATED Sublot]]="","",Crate_BOMs[[#This Row],[UPDATED Sublot]]))</f>
        <v>2.05&amp;2.09</v>
      </c>
    </row>
    <row r="413" spans="1:33" x14ac:dyDescent="0.25">
      <c r="A413">
        <v>11</v>
      </c>
      <c r="B413">
        <v>300521805</v>
      </c>
      <c r="C413">
        <v>2394728</v>
      </c>
      <c r="D413">
        <v>5</v>
      </c>
      <c r="E413" t="s">
        <v>172</v>
      </c>
      <c r="F413" t="s">
        <v>61</v>
      </c>
      <c r="G413">
        <v>2181</v>
      </c>
      <c r="H413">
        <v>870</v>
      </c>
      <c r="I413">
        <v>86</v>
      </c>
      <c r="J413">
        <v>34</v>
      </c>
      <c r="K413">
        <v>105</v>
      </c>
      <c r="L413">
        <v>1</v>
      </c>
      <c r="M413" t="s">
        <v>101</v>
      </c>
      <c r="N413" t="s">
        <v>102</v>
      </c>
      <c r="O413" s="2">
        <v>231.4853751</v>
      </c>
      <c r="P413" s="15">
        <v>45763</v>
      </c>
      <c r="Q413" s="15">
        <v>45783</v>
      </c>
      <c r="R413" s="15">
        <v>45790</v>
      </c>
      <c r="S413" t="s">
        <v>22</v>
      </c>
      <c r="T413">
        <v>10</v>
      </c>
      <c r="U413" s="2">
        <v>324.07952513999999</v>
      </c>
      <c r="V413" s="2">
        <v>6613.8678599999994</v>
      </c>
      <c r="W413" s="2">
        <v>9.0682417600000012</v>
      </c>
      <c r="X413" s="2">
        <v>2.4803150400000002</v>
      </c>
      <c r="Y413" s="2">
        <v>4.2782153599999999</v>
      </c>
      <c r="Z413" s="6">
        <f>Crate_BOMs[[#This Row],[glass weight (lb)]]+Crate_BOMs[[#This Row],[Crate Weight (lb)]]/COUNTIF(Crate_BOMs[crate no.],Crate_BOMs[[#This Row],[crate no.]])</f>
        <v>253.09067677600001</v>
      </c>
      <c r="AA413" s="6" t="str">
        <f>IFERROR(MID(Crate_BOMs[[#This Row],[no]],FIND("ECN",Crate_BOMs[[#This Row],[no]]),200),MID(Crate_BOMs[[#This Row],[no]],39,200))</f>
        <v>2.05 &amp; 2.09 GLA02</v>
      </c>
      <c r="AB413" s="6" t="str">
        <f>SUBSTITUTE(IF(RIGHT(Crate_BOMs[[#This Row],[PO Sublot-GL]],6)="curved",RIGHT(Crate_BOMs[[#This Row],[PO Sublot-GL]],12),RIGHT(Crate_BOMs[[#This Row],[PO Sublot-GL]],5))," ","")</f>
        <v>GLA02</v>
      </c>
      <c r="AC413" s="6" t="str">
        <f>SUBSTITUTE(LEFT(Crate_BOMs[[#This Row],[PO Sublot-GL]],LEN(Crate_BOMs[[#This Row],[PO Sublot-GL]])-LEN(Crate_BOMs[[#This Row],[Glass Type]]))," ","")</f>
        <v>2.05&amp;2.09</v>
      </c>
      <c r="AD413" s="6" t="str">
        <f>LEFT(Crate_BOMs[[#This Row],[no]],FIND(" ",Crate_BOMs[[#This Row],[no]],5)-1)</f>
        <v>PO 40536</v>
      </c>
      <c r="AE413" s="6" cm="1">
        <f t="array" ref="AE413">COUNTA(_xlfn.UNIQUE(_xlfn._xlws.FILTER(Crate_BOMs[PO],Crate_BOMs[crate no.]=Crate_BOMs[[#This Row],[crate no.]])))</f>
        <v>1</v>
      </c>
      <c r="AF413" s="10" t="str">
        <f>IF(Crate_BOMs[[#This Row],['# POs in Crate]]=1,"",IF(VLOOKUP(Crate_BOMs[[#This Row],[crate no.]],Crates_[[crate no.]:[New Sublot]],3,FALSE)="","",VLOOKUP(Crate_BOMs[[#This Row],[crate no.]],Crates_[[crate no.]:[New Sublot]],3,FALSE)))</f>
        <v/>
      </c>
      <c r="AG413" s="6" t="str">
        <f>IF(Crate_BOMs[[#This Row],['# POs in Crate]]=1,Crate_BOMs[[#This Row],[PO Sublot]],IF(Crate_BOMs[[#This Row],[UPDATED Sublot]]="","",Crate_BOMs[[#This Row],[UPDATED Sublot]]))</f>
        <v>2.05&amp;2.09</v>
      </c>
    </row>
    <row r="414" spans="1:33" x14ac:dyDescent="0.25">
      <c r="A414">
        <v>11</v>
      </c>
      <c r="B414">
        <v>300521805</v>
      </c>
      <c r="C414">
        <v>2394728</v>
      </c>
      <c r="D414">
        <v>5</v>
      </c>
      <c r="E414" t="s">
        <v>172</v>
      </c>
      <c r="F414" t="s">
        <v>61</v>
      </c>
      <c r="G414">
        <v>2181</v>
      </c>
      <c r="H414">
        <v>870</v>
      </c>
      <c r="I414">
        <v>86</v>
      </c>
      <c r="J414">
        <v>34</v>
      </c>
      <c r="K414">
        <v>105</v>
      </c>
      <c r="L414">
        <v>1</v>
      </c>
      <c r="M414" t="s">
        <v>101</v>
      </c>
      <c r="N414" t="s">
        <v>102</v>
      </c>
      <c r="O414" s="2">
        <v>231.4853751</v>
      </c>
      <c r="P414" s="15">
        <v>45763</v>
      </c>
      <c r="Q414" s="15">
        <v>45783</v>
      </c>
      <c r="R414" s="15">
        <v>45790</v>
      </c>
      <c r="S414" t="s">
        <v>22</v>
      </c>
      <c r="T414">
        <v>10</v>
      </c>
      <c r="U414" s="2">
        <v>324.07952513999999</v>
      </c>
      <c r="V414" s="2">
        <v>6613.8678599999994</v>
      </c>
      <c r="W414" s="2">
        <v>9.0682417600000012</v>
      </c>
      <c r="X414" s="2">
        <v>2.4803150400000002</v>
      </c>
      <c r="Y414" s="2">
        <v>4.2782153599999999</v>
      </c>
      <c r="Z414" s="6">
        <f>Crate_BOMs[[#This Row],[glass weight (lb)]]+Crate_BOMs[[#This Row],[Crate Weight (lb)]]/COUNTIF(Crate_BOMs[crate no.],Crate_BOMs[[#This Row],[crate no.]])</f>
        <v>253.09067677600001</v>
      </c>
      <c r="AA414" s="6" t="str">
        <f>IFERROR(MID(Crate_BOMs[[#This Row],[no]],FIND("ECN",Crate_BOMs[[#This Row],[no]]),200),MID(Crate_BOMs[[#This Row],[no]],39,200))</f>
        <v>2.05 &amp; 2.09 GLA02</v>
      </c>
      <c r="AB414" s="6" t="str">
        <f>SUBSTITUTE(IF(RIGHT(Crate_BOMs[[#This Row],[PO Sublot-GL]],6)="curved",RIGHT(Crate_BOMs[[#This Row],[PO Sublot-GL]],12),RIGHT(Crate_BOMs[[#This Row],[PO Sublot-GL]],5))," ","")</f>
        <v>GLA02</v>
      </c>
      <c r="AC414" s="6" t="str">
        <f>SUBSTITUTE(LEFT(Crate_BOMs[[#This Row],[PO Sublot-GL]],LEN(Crate_BOMs[[#This Row],[PO Sublot-GL]])-LEN(Crate_BOMs[[#This Row],[Glass Type]]))," ","")</f>
        <v>2.05&amp;2.09</v>
      </c>
      <c r="AD414" s="6" t="str">
        <f>LEFT(Crate_BOMs[[#This Row],[no]],FIND(" ",Crate_BOMs[[#This Row],[no]],5)-1)</f>
        <v>PO 40536</v>
      </c>
      <c r="AE414" s="6" cm="1">
        <f t="array" ref="AE414">COUNTA(_xlfn.UNIQUE(_xlfn._xlws.FILTER(Crate_BOMs[PO],Crate_BOMs[crate no.]=Crate_BOMs[[#This Row],[crate no.]])))</f>
        <v>1</v>
      </c>
      <c r="AF414" s="10" t="str">
        <f>IF(Crate_BOMs[[#This Row],['# POs in Crate]]=1,"",IF(VLOOKUP(Crate_BOMs[[#This Row],[crate no.]],Crates_[[crate no.]:[New Sublot]],3,FALSE)="","",VLOOKUP(Crate_BOMs[[#This Row],[crate no.]],Crates_[[crate no.]:[New Sublot]],3,FALSE)))</f>
        <v/>
      </c>
      <c r="AG414" s="6" t="str">
        <f>IF(Crate_BOMs[[#This Row],['# POs in Crate]]=1,Crate_BOMs[[#This Row],[PO Sublot]],IF(Crate_BOMs[[#This Row],[UPDATED Sublot]]="","",Crate_BOMs[[#This Row],[UPDATED Sublot]]))</f>
        <v>2.05&amp;2.09</v>
      </c>
    </row>
    <row r="415" spans="1:33" x14ac:dyDescent="0.25">
      <c r="A415">
        <v>11</v>
      </c>
      <c r="B415">
        <v>300521805</v>
      </c>
      <c r="C415">
        <v>2394728</v>
      </c>
      <c r="D415">
        <v>5</v>
      </c>
      <c r="E415" t="s">
        <v>172</v>
      </c>
      <c r="F415" t="s">
        <v>61</v>
      </c>
      <c r="G415">
        <v>2181</v>
      </c>
      <c r="H415">
        <v>870</v>
      </c>
      <c r="I415">
        <v>86</v>
      </c>
      <c r="J415">
        <v>34</v>
      </c>
      <c r="K415">
        <v>105</v>
      </c>
      <c r="L415">
        <v>1</v>
      </c>
      <c r="M415" t="s">
        <v>101</v>
      </c>
      <c r="N415" t="s">
        <v>102</v>
      </c>
      <c r="O415" s="2">
        <v>231.4853751</v>
      </c>
      <c r="P415" s="15">
        <v>45763</v>
      </c>
      <c r="Q415" s="15">
        <v>45783</v>
      </c>
      <c r="R415" s="15">
        <v>45790</v>
      </c>
      <c r="S415" t="s">
        <v>22</v>
      </c>
      <c r="T415">
        <v>10</v>
      </c>
      <c r="U415" s="2">
        <v>324.07952513999999</v>
      </c>
      <c r="V415" s="2">
        <v>6613.8678599999994</v>
      </c>
      <c r="W415" s="2">
        <v>9.0682417600000012</v>
      </c>
      <c r="X415" s="2">
        <v>2.4803150400000002</v>
      </c>
      <c r="Y415" s="2">
        <v>4.2782153599999999</v>
      </c>
      <c r="Z415" s="6">
        <f>Crate_BOMs[[#This Row],[glass weight (lb)]]+Crate_BOMs[[#This Row],[Crate Weight (lb)]]/COUNTIF(Crate_BOMs[crate no.],Crate_BOMs[[#This Row],[crate no.]])</f>
        <v>253.09067677600001</v>
      </c>
      <c r="AA415" s="6" t="str">
        <f>IFERROR(MID(Crate_BOMs[[#This Row],[no]],FIND("ECN",Crate_BOMs[[#This Row],[no]]),200),MID(Crate_BOMs[[#This Row],[no]],39,200))</f>
        <v>2.05 &amp; 2.09 GLA02</v>
      </c>
      <c r="AB415" s="6" t="str">
        <f>SUBSTITUTE(IF(RIGHT(Crate_BOMs[[#This Row],[PO Sublot-GL]],6)="curved",RIGHT(Crate_BOMs[[#This Row],[PO Sublot-GL]],12),RIGHT(Crate_BOMs[[#This Row],[PO Sublot-GL]],5))," ","")</f>
        <v>GLA02</v>
      </c>
      <c r="AC415" s="6" t="str">
        <f>SUBSTITUTE(LEFT(Crate_BOMs[[#This Row],[PO Sublot-GL]],LEN(Crate_BOMs[[#This Row],[PO Sublot-GL]])-LEN(Crate_BOMs[[#This Row],[Glass Type]]))," ","")</f>
        <v>2.05&amp;2.09</v>
      </c>
      <c r="AD415" s="6" t="str">
        <f>LEFT(Crate_BOMs[[#This Row],[no]],FIND(" ",Crate_BOMs[[#This Row],[no]],5)-1)</f>
        <v>PO 40536</v>
      </c>
      <c r="AE415" s="6" cm="1">
        <f t="array" ref="AE415">COUNTA(_xlfn.UNIQUE(_xlfn._xlws.FILTER(Crate_BOMs[PO],Crate_BOMs[crate no.]=Crate_BOMs[[#This Row],[crate no.]])))</f>
        <v>1</v>
      </c>
      <c r="AF415" s="10" t="str">
        <f>IF(Crate_BOMs[[#This Row],['# POs in Crate]]=1,"",IF(VLOOKUP(Crate_BOMs[[#This Row],[crate no.]],Crates_[[crate no.]:[New Sublot]],3,FALSE)="","",VLOOKUP(Crate_BOMs[[#This Row],[crate no.]],Crates_[[crate no.]:[New Sublot]],3,FALSE)))</f>
        <v/>
      </c>
      <c r="AG415" s="6" t="str">
        <f>IF(Crate_BOMs[[#This Row],['# POs in Crate]]=1,Crate_BOMs[[#This Row],[PO Sublot]],IF(Crate_BOMs[[#This Row],[UPDATED Sublot]]="","",Crate_BOMs[[#This Row],[UPDATED Sublot]]))</f>
        <v>2.05&amp;2.09</v>
      </c>
    </row>
    <row r="416" spans="1:33" x14ac:dyDescent="0.25">
      <c r="A416">
        <v>11</v>
      </c>
      <c r="B416">
        <v>300521805</v>
      </c>
      <c r="C416">
        <v>2394728</v>
      </c>
      <c r="D416">
        <v>5</v>
      </c>
      <c r="E416" t="s">
        <v>172</v>
      </c>
      <c r="F416" t="s">
        <v>61</v>
      </c>
      <c r="G416">
        <v>2181</v>
      </c>
      <c r="H416">
        <v>870</v>
      </c>
      <c r="I416">
        <v>86</v>
      </c>
      <c r="J416">
        <v>34</v>
      </c>
      <c r="K416">
        <v>105</v>
      </c>
      <c r="L416">
        <v>1</v>
      </c>
      <c r="M416" t="s">
        <v>101</v>
      </c>
      <c r="N416" t="s">
        <v>102</v>
      </c>
      <c r="O416" s="2">
        <v>231.4853751</v>
      </c>
      <c r="P416" s="15">
        <v>45763</v>
      </c>
      <c r="Q416" s="15">
        <v>45783</v>
      </c>
      <c r="R416" s="15">
        <v>45790</v>
      </c>
      <c r="S416" t="s">
        <v>22</v>
      </c>
      <c r="T416">
        <v>10</v>
      </c>
      <c r="U416" s="2">
        <v>324.07952513999999</v>
      </c>
      <c r="V416" s="2">
        <v>6613.8678599999994</v>
      </c>
      <c r="W416" s="2">
        <v>9.0682417600000012</v>
      </c>
      <c r="X416" s="2">
        <v>2.4803150400000002</v>
      </c>
      <c r="Y416" s="2">
        <v>4.2782153599999999</v>
      </c>
      <c r="Z416" s="6">
        <f>Crate_BOMs[[#This Row],[glass weight (lb)]]+Crate_BOMs[[#This Row],[Crate Weight (lb)]]/COUNTIF(Crate_BOMs[crate no.],Crate_BOMs[[#This Row],[crate no.]])</f>
        <v>253.09067677600001</v>
      </c>
      <c r="AA416" s="6" t="str">
        <f>IFERROR(MID(Crate_BOMs[[#This Row],[no]],FIND("ECN",Crate_BOMs[[#This Row],[no]]),200),MID(Crate_BOMs[[#This Row],[no]],39,200))</f>
        <v>2.05 &amp; 2.09 GLA02</v>
      </c>
      <c r="AB416" s="6" t="str">
        <f>SUBSTITUTE(IF(RIGHT(Crate_BOMs[[#This Row],[PO Sublot-GL]],6)="curved",RIGHT(Crate_BOMs[[#This Row],[PO Sublot-GL]],12),RIGHT(Crate_BOMs[[#This Row],[PO Sublot-GL]],5))," ","")</f>
        <v>GLA02</v>
      </c>
      <c r="AC416" s="6" t="str">
        <f>SUBSTITUTE(LEFT(Crate_BOMs[[#This Row],[PO Sublot-GL]],LEN(Crate_BOMs[[#This Row],[PO Sublot-GL]])-LEN(Crate_BOMs[[#This Row],[Glass Type]]))," ","")</f>
        <v>2.05&amp;2.09</v>
      </c>
      <c r="AD416" s="6" t="str">
        <f>LEFT(Crate_BOMs[[#This Row],[no]],FIND(" ",Crate_BOMs[[#This Row],[no]],5)-1)</f>
        <v>PO 40536</v>
      </c>
      <c r="AE416" s="6" cm="1">
        <f t="array" ref="AE416">COUNTA(_xlfn.UNIQUE(_xlfn._xlws.FILTER(Crate_BOMs[PO],Crate_BOMs[crate no.]=Crate_BOMs[[#This Row],[crate no.]])))</f>
        <v>1</v>
      </c>
      <c r="AF416" s="10" t="str">
        <f>IF(Crate_BOMs[[#This Row],['# POs in Crate]]=1,"",IF(VLOOKUP(Crate_BOMs[[#This Row],[crate no.]],Crates_[[crate no.]:[New Sublot]],3,FALSE)="","",VLOOKUP(Crate_BOMs[[#This Row],[crate no.]],Crates_[[crate no.]:[New Sublot]],3,FALSE)))</f>
        <v/>
      </c>
      <c r="AG416" s="6" t="str">
        <f>IF(Crate_BOMs[[#This Row],['# POs in Crate]]=1,Crate_BOMs[[#This Row],[PO Sublot]],IF(Crate_BOMs[[#This Row],[UPDATED Sublot]]="","",Crate_BOMs[[#This Row],[UPDATED Sublot]]))</f>
        <v>2.05&amp;2.09</v>
      </c>
    </row>
    <row r="417" spans="1:33" x14ac:dyDescent="0.25">
      <c r="A417">
        <v>11</v>
      </c>
      <c r="B417">
        <v>300522204</v>
      </c>
      <c r="C417">
        <v>2394737</v>
      </c>
      <c r="D417">
        <v>2</v>
      </c>
      <c r="E417" t="s">
        <v>174</v>
      </c>
      <c r="F417" t="s">
        <v>150</v>
      </c>
      <c r="G417">
        <v>2892</v>
      </c>
      <c r="H417">
        <v>1683</v>
      </c>
      <c r="I417">
        <v>114</v>
      </c>
      <c r="J417">
        <v>66</v>
      </c>
      <c r="K417">
        <v>268</v>
      </c>
      <c r="L417">
        <v>1</v>
      </c>
      <c r="M417" t="s">
        <v>92</v>
      </c>
      <c r="N417" t="s">
        <v>93</v>
      </c>
      <c r="O417" s="2">
        <v>590.83886215999996</v>
      </c>
      <c r="P417" s="15">
        <v>45763</v>
      </c>
      <c r="Q417" s="15">
        <v>45783</v>
      </c>
      <c r="R417" s="15">
        <v>45790</v>
      </c>
      <c r="S417" t="s">
        <v>22</v>
      </c>
      <c r="T417">
        <v>10</v>
      </c>
      <c r="U417" s="2">
        <v>429.90141089999997</v>
      </c>
      <c r="V417" s="2">
        <v>6613.8678599999994</v>
      </c>
      <c r="W417" s="2">
        <v>10.203412399999999</v>
      </c>
      <c r="X417" s="2">
        <v>2.4934384000000001</v>
      </c>
      <c r="Y417" s="2">
        <v>6.9028873600000002</v>
      </c>
      <c r="Z417" s="6">
        <f>Crate_BOMs[[#This Row],[glass weight (lb)]]+Crate_BOMs[[#This Row],[Crate Weight (lb)]]/COUNTIF(Crate_BOMs[crate no.],Crate_BOMs[[#This Row],[crate no.]])</f>
        <v>662.48909730999992</v>
      </c>
      <c r="AA417" s="6" t="str">
        <f>IFERROR(MID(Crate_BOMs[[#This Row],[no]],FIND("ECN",Crate_BOMs[[#This Row],[no]]),200),MID(Crate_BOMs[[#This Row],[no]],39,200))</f>
        <v>2.02 GLA01</v>
      </c>
      <c r="AB417" s="6" t="str">
        <f>SUBSTITUTE(IF(RIGHT(Crate_BOMs[[#This Row],[PO Sublot-GL]],6)="curved",RIGHT(Crate_BOMs[[#This Row],[PO Sublot-GL]],12),RIGHT(Crate_BOMs[[#This Row],[PO Sublot-GL]],5))," ","")</f>
        <v>GLA01</v>
      </c>
      <c r="AC417" s="6" t="str">
        <f>SUBSTITUTE(LEFT(Crate_BOMs[[#This Row],[PO Sublot-GL]],LEN(Crate_BOMs[[#This Row],[PO Sublot-GL]])-LEN(Crate_BOMs[[#This Row],[Glass Type]]))," ","")</f>
        <v>2.02</v>
      </c>
      <c r="AD417" s="6" t="str">
        <f>LEFT(Crate_BOMs[[#This Row],[no]],FIND(" ",Crate_BOMs[[#This Row],[no]],5)-1)</f>
        <v>PO 40538</v>
      </c>
      <c r="AE417" s="6" cm="1">
        <f t="array" ref="AE417">COUNTA(_xlfn.UNIQUE(_xlfn._xlws.FILTER(Crate_BOMs[PO],Crate_BOMs[crate no.]=Crate_BOMs[[#This Row],[crate no.]])))</f>
        <v>2</v>
      </c>
      <c r="AF417" s="10" t="str">
        <f>IF(Crate_BOMs[[#This Row],['# POs in Crate]]=1,"",IF(VLOOKUP(Crate_BOMs[[#This Row],[crate no.]],Crates_[[crate no.]:[New Sublot]],3,FALSE)="","",VLOOKUP(Crate_BOMs[[#This Row],[crate no.]],Crates_[[crate no.]:[New Sublot]],3,FALSE)))</f>
        <v>2.03</v>
      </c>
      <c r="AG417" s="6" t="str">
        <f>IF(Crate_BOMs[[#This Row],['# POs in Crate]]=1,Crate_BOMs[[#This Row],[PO Sublot]],IF(Crate_BOMs[[#This Row],[UPDATED Sublot]]="","",Crate_BOMs[[#This Row],[UPDATED Sublot]]))</f>
        <v>2.03</v>
      </c>
    </row>
    <row r="418" spans="1:33" x14ac:dyDescent="0.25">
      <c r="A418">
        <v>11</v>
      </c>
      <c r="B418">
        <v>300522204</v>
      </c>
      <c r="C418">
        <v>2394739</v>
      </c>
      <c r="D418">
        <v>2</v>
      </c>
      <c r="E418" t="s">
        <v>175</v>
      </c>
      <c r="F418" t="s">
        <v>147</v>
      </c>
      <c r="G418">
        <v>2892</v>
      </c>
      <c r="H418">
        <v>1683</v>
      </c>
      <c r="I418">
        <v>114</v>
      </c>
      <c r="J418">
        <v>66</v>
      </c>
      <c r="K418">
        <v>268</v>
      </c>
      <c r="L418">
        <v>1</v>
      </c>
      <c r="M418" t="s">
        <v>92</v>
      </c>
      <c r="N418" t="s">
        <v>93</v>
      </c>
      <c r="O418" s="2">
        <v>590.83886215999996</v>
      </c>
      <c r="P418" s="15">
        <v>45763</v>
      </c>
      <c r="Q418" s="15">
        <v>45783</v>
      </c>
      <c r="R418" s="15">
        <v>45790</v>
      </c>
      <c r="S418" t="s">
        <v>22</v>
      </c>
      <c r="T418">
        <v>10</v>
      </c>
      <c r="U418" s="2">
        <v>429.90141089999997</v>
      </c>
      <c r="V418" s="2">
        <v>6613.8678599999994</v>
      </c>
      <c r="W418" s="2">
        <v>10.203412399999999</v>
      </c>
      <c r="X418" s="2">
        <v>2.4934384000000001</v>
      </c>
      <c r="Y418" s="2">
        <v>6.9028873600000002</v>
      </c>
      <c r="Z418" s="6">
        <f>Crate_BOMs[[#This Row],[glass weight (lb)]]+Crate_BOMs[[#This Row],[Crate Weight (lb)]]/COUNTIF(Crate_BOMs[crate no.],Crate_BOMs[[#This Row],[crate no.]])</f>
        <v>662.48909730999992</v>
      </c>
      <c r="AA418" s="6" t="str">
        <f>IFERROR(MID(Crate_BOMs[[#This Row],[no]],FIND("ECN",Crate_BOMs[[#This Row],[no]]),200),MID(Crate_BOMs[[#This Row],[no]],39,200))</f>
        <v>2.03 GLZ01</v>
      </c>
      <c r="AB418" s="6" t="str">
        <f>SUBSTITUTE(IF(RIGHT(Crate_BOMs[[#This Row],[PO Sublot-GL]],6)="curved",RIGHT(Crate_BOMs[[#This Row],[PO Sublot-GL]],12),RIGHT(Crate_BOMs[[#This Row],[PO Sublot-GL]],5))," ","")</f>
        <v>GLZ01</v>
      </c>
      <c r="AC418" s="6" t="str">
        <f>SUBSTITUTE(LEFT(Crate_BOMs[[#This Row],[PO Sublot-GL]],LEN(Crate_BOMs[[#This Row],[PO Sublot-GL]])-LEN(Crate_BOMs[[#This Row],[Glass Type]]))," ","")</f>
        <v>2.03</v>
      </c>
      <c r="AD418" s="6" t="str">
        <f>LEFT(Crate_BOMs[[#This Row],[no]],FIND(" ",Crate_BOMs[[#This Row],[no]],5)-1)</f>
        <v>PO 40540</v>
      </c>
      <c r="AE418" s="6" cm="1">
        <f t="array" ref="AE418">COUNTA(_xlfn.UNIQUE(_xlfn._xlws.FILTER(Crate_BOMs[PO],Crate_BOMs[crate no.]=Crate_BOMs[[#This Row],[crate no.]])))</f>
        <v>2</v>
      </c>
      <c r="AF418" s="10" t="str">
        <f>IF(Crate_BOMs[[#This Row],['# POs in Crate]]=1,"",IF(VLOOKUP(Crate_BOMs[[#This Row],[crate no.]],Crates_[[crate no.]:[New Sublot]],3,FALSE)="","",VLOOKUP(Crate_BOMs[[#This Row],[crate no.]],Crates_[[crate no.]:[New Sublot]],3,FALSE)))</f>
        <v>2.03</v>
      </c>
      <c r="AG418" s="6" t="str">
        <f>IF(Crate_BOMs[[#This Row],['# POs in Crate]]=1,Crate_BOMs[[#This Row],[PO Sublot]],IF(Crate_BOMs[[#This Row],[UPDATED Sublot]]="","",Crate_BOMs[[#This Row],[UPDATED Sublot]]))</f>
        <v>2.03</v>
      </c>
    </row>
    <row r="419" spans="1:33" x14ac:dyDescent="0.25">
      <c r="A419">
        <v>11</v>
      </c>
      <c r="B419">
        <v>300522204</v>
      </c>
      <c r="C419">
        <v>2394737</v>
      </c>
      <c r="D419">
        <v>2</v>
      </c>
      <c r="E419" t="s">
        <v>174</v>
      </c>
      <c r="F419" t="s">
        <v>150</v>
      </c>
      <c r="G419">
        <v>2892</v>
      </c>
      <c r="H419">
        <v>1683</v>
      </c>
      <c r="I419">
        <v>114</v>
      </c>
      <c r="J419">
        <v>66</v>
      </c>
      <c r="K419">
        <v>268</v>
      </c>
      <c r="L419">
        <v>1</v>
      </c>
      <c r="M419" t="s">
        <v>92</v>
      </c>
      <c r="N419" t="s">
        <v>93</v>
      </c>
      <c r="O419" s="2">
        <v>590.83886215999996</v>
      </c>
      <c r="P419" s="15">
        <v>45763</v>
      </c>
      <c r="Q419" s="15">
        <v>45783</v>
      </c>
      <c r="R419" s="15">
        <v>45790</v>
      </c>
      <c r="S419" t="s">
        <v>22</v>
      </c>
      <c r="T419">
        <v>10</v>
      </c>
      <c r="U419" s="2">
        <v>429.90141089999997</v>
      </c>
      <c r="V419" s="2">
        <v>6613.8678599999994</v>
      </c>
      <c r="W419" s="2">
        <v>10.203412399999999</v>
      </c>
      <c r="X419" s="2">
        <v>2.4934384000000001</v>
      </c>
      <c r="Y419" s="2">
        <v>6.9028873600000002</v>
      </c>
      <c r="Z419" s="6">
        <f>Crate_BOMs[[#This Row],[glass weight (lb)]]+Crate_BOMs[[#This Row],[Crate Weight (lb)]]/COUNTIF(Crate_BOMs[crate no.],Crate_BOMs[[#This Row],[crate no.]])</f>
        <v>662.48909730999992</v>
      </c>
      <c r="AA419" s="6" t="str">
        <f>IFERROR(MID(Crate_BOMs[[#This Row],[no]],FIND("ECN",Crate_BOMs[[#This Row],[no]]),200),MID(Crate_BOMs[[#This Row],[no]],39,200))</f>
        <v>2.02 GLA01</v>
      </c>
      <c r="AB419" s="6" t="str">
        <f>SUBSTITUTE(IF(RIGHT(Crate_BOMs[[#This Row],[PO Sublot-GL]],6)="curved",RIGHT(Crate_BOMs[[#This Row],[PO Sublot-GL]],12),RIGHT(Crate_BOMs[[#This Row],[PO Sublot-GL]],5))," ","")</f>
        <v>GLA01</v>
      </c>
      <c r="AC419" s="6" t="str">
        <f>SUBSTITUTE(LEFT(Crate_BOMs[[#This Row],[PO Sublot-GL]],LEN(Crate_BOMs[[#This Row],[PO Sublot-GL]])-LEN(Crate_BOMs[[#This Row],[Glass Type]]))," ","")</f>
        <v>2.02</v>
      </c>
      <c r="AD419" s="6" t="str">
        <f>LEFT(Crate_BOMs[[#This Row],[no]],FIND(" ",Crate_BOMs[[#This Row],[no]],5)-1)</f>
        <v>PO 40538</v>
      </c>
      <c r="AE419" s="6" cm="1">
        <f t="array" ref="AE419">COUNTA(_xlfn.UNIQUE(_xlfn._xlws.FILTER(Crate_BOMs[PO],Crate_BOMs[crate no.]=Crate_BOMs[[#This Row],[crate no.]])))</f>
        <v>2</v>
      </c>
      <c r="AF419" s="10" t="str">
        <f>IF(Crate_BOMs[[#This Row],['# POs in Crate]]=1,"",IF(VLOOKUP(Crate_BOMs[[#This Row],[crate no.]],Crates_[[crate no.]:[New Sublot]],3,FALSE)="","",VLOOKUP(Crate_BOMs[[#This Row],[crate no.]],Crates_[[crate no.]:[New Sublot]],3,FALSE)))</f>
        <v>2.03</v>
      </c>
      <c r="AG419" s="6" t="str">
        <f>IF(Crate_BOMs[[#This Row],['# POs in Crate]]=1,Crate_BOMs[[#This Row],[PO Sublot]],IF(Crate_BOMs[[#This Row],[UPDATED Sublot]]="","",Crate_BOMs[[#This Row],[UPDATED Sublot]]))</f>
        <v>2.03</v>
      </c>
    </row>
    <row r="420" spans="1:33" x14ac:dyDescent="0.25">
      <c r="A420">
        <v>11</v>
      </c>
      <c r="B420">
        <v>300522204</v>
      </c>
      <c r="C420">
        <v>2394739</v>
      </c>
      <c r="D420">
        <v>2</v>
      </c>
      <c r="E420" t="s">
        <v>175</v>
      </c>
      <c r="F420" t="s">
        <v>147</v>
      </c>
      <c r="G420">
        <v>2892</v>
      </c>
      <c r="H420">
        <v>1683</v>
      </c>
      <c r="I420">
        <v>114</v>
      </c>
      <c r="J420">
        <v>66</v>
      </c>
      <c r="K420">
        <v>268</v>
      </c>
      <c r="L420">
        <v>1</v>
      </c>
      <c r="M420" t="s">
        <v>92</v>
      </c>
      <c r="N420" t="s">
        <v>93</v>
      </c>
      <c r="O420" s="2">
        <v>590.83886215999996</v>
      </c>
      <c r="P420" s="15">
        <v>45763</v>
      </c>
      <c r="Q420" s="15">
        <v>45783</v>
      </c>
      <c r="R420" s="15">
        <v>45790</v>
      </c>
      <c r="S420" t="s">
        <v>22</v>
      </c>
      <c r="T420">
        <v>10</v>
      </c>
      <c r="U420" s="2">
        <v>429.90141089999997</v>
      </c>
      <c r="V420" s="2">
        <v>6613.8678599999994</v>
      </c>
      <c r="W420" s="2">
        <v>10.203412399999999</v>
      </c>
      <c r="X420" s="2">
        <v>2.4934384000000001</v>
      </c>
      <c r="Y420" s="2">
        <v>6.9028873600000002</v>
      </c>
      <c r="Z420" s="6">
        <f>Crate_BOMs[[#This Row],[glass weight (lb)]]+Crate_BOMs[[#This Row],[Crate Weight (lb)]]/COUNTIF(Crate_BOMs[crate no.],Crate_BOMs[[#This Row],[crate no.]])</f>
        <v>662.48909730999992</v>
      </c>
      <c r="AA420" s="6" t="str">
        <f>IFERROR(MID(Crate_BOMs[[#This Row],[no]],FIND("ECN",Crate_BOMs[[#This Row],[no]]),200),MID(Crate_BOMs[[#This Row],[no]],39,200))</f>
        <v>2.03 GLZ01</v>
      </c>
      <c r="AB420" s="6" t="str">
        <f>SUBSTITUTE(IF(RIGHT(Crate_BOMs[[#This Row],[PO Sublot-GL]],6)="curved",RIGHT(Crate_BOMs[[#This Row],[PO Sublot-GL]],12),RIGHT(Crate_BOMs[[#This Row],[PO Sublot-GL]],5))," ","")</f>
        <v>GLZ01</v>
      </c>
      <c r="AC420" s="6" t="str">
        <f>SUBSTITUTE(LEFT(Crate_BOMs[[#This Row],[PO Sublot-GL]],LEN(Crate_BOMs[[#This Row],[PO Sublot-GL]])-LEN(Crate_BOMs[[#This Row],[Glass Type]]))," ","")</f>
        <v>2.03</v>
      </c>
      <c r="AD420" s="6" t="str">
        <f>LEFT(Crate_BOMs[[#This Row],[no]],FIND(" ",Crate_BOMs[[#This Row],[no]],5)-1)</f>
        <v>PO 40540</v>
      </c>
      <c r="AE420" s="6" cm="1">
        <f t="array" ref="AE420">COUNTA(_xlfn.UNIQUE(_xlfn._xlws.FILTER(Crate_BOMs[PO],Crate_BOMs[crate no.]=Crate_BOMs[[#This Row],[crate no.]])))</f>
        <v>2</v>
      </c>
      <c r="AF420" s="10" t="str">
        <f>IF(Crate_BOMs[[#This Row],['# POs in Crate]]=1,"",IF(VLOOKUP(Crate_BOMs[[#This Row],[crate no.]],Crates_[[crate no.]:[New Sublot]],3,FALSE)="","",VLOOKUP(Crate_BOMs[[#This Row],[crate no.]],Crates_[[crate no.]:[New Sublot]],3,FALSE)))</f>
        <v>2.03</v>
      </c>
      <c r="AG420" s="6" t="str">
        <f>IF(Crate_BOMs[[#This Row],['# POs in Crate]]=1,Crate_BOMs[[#This Row],[PO Sublot]],IF(Crate_BOMs[[#This Row],[UPDATED Sublot]]="","",Crate_BOMs[[#This Row],[UPDATED Sublot]]))</f>
        <v>2.03</v>
      </c>
    </row>
    <row r="421" spans="1:33" x14ac:dyDescent="0.25">
      <c r="A421">
        <v>11</v>
      </c>
      <c r="B421">
        <v>300522204</v>
      </c>
      <c r="C421">
        <v>2394740</v>
      </c>
      <c r="D421">
        <v>2</v>
      </c>
      <c r="E421" t="s">
        <v>171</v>
      </c>
      <c r="F421" t="s">
        <v>191</v>
      </c>
      <c r="G421">
        <v>2181</v>
      </c>
      <c r="H421">
        <v>1683</v>
      </c>
      <c r="I421">
        <v>86</v>
      </c>
      <c r="J421">
        <v>66</v>
      </c>
      <c r="K421">
        <v>202</v>
      </c>
      <c r="L421">
        <v>1</v>
      </c>
      <c r="M421" t="s">
        <v>92</v>
      </c>
      <c r="N421" t="s">
        <v>93</v>
      </c>
      <c r="O421" s="2">
        <v>445.33376923999998</v>
      </c>
      <c r="P421" s="15">
        <v>45763</v>
      </c>
      <c r="Q421" s="15">
        <v>45783</v>
      </c>
      <c r="R421" s="15">
        <v>45790</v>
      </c>
      <c r="S421" t="s">
        <v>22</v>
      </c>
      <c r="T421">
        <v>10</v>
      </c>
      <c r="U421" s="2">
        <v>429.90141089999997</v>
      </c>
      <c r="V421" s="2">
        <v>6613.8678599999994</v>
      </c>
      <c r="W421" s="2">
        <v>10.203412399999999</v>
      </c>
      <c r="X421" s="2">
        <v>2.4934384000000001</v>
      </c>
      <c r="Y421" s="2">
        <v>6.9028873600000002</v>
      </c>
      <c r="Z421" s="6">
        <f>Crate_BOMs[[#This Row],[glass weight (lb)]]+Crate_BOMs[[#This Row],[Crate Weight (lb)]]/COUNTIF(Crate_BOMs[crate no.],Crate_BOMs[[#This Row],[crate no.]])</f>
        <v>516.98400439</v>
      </c>
      <c r="AA421" s="6" t="str">
        <f>IFERROR(MID(Crate_BOMs[[#This Row],[no]],FIND("ECN",Crate_BOMs[[#This Row],[no]]),200),MID(Crate_BOMs[[#This Row],[no]],39,200))</f>
        <v>2.03 GLZ02</v>
      </c>
      <c r="AB421" s="6" t="str">
        <f>SUBSTITUTE(IF(RIGHT(Crate_BOMs[[#This Row],[PO Sublot-GL]],6)="curved",RIGHT(Crate_BOMs[[#This Row],[PO Sublot-GL]],12),RIGHT(Crate_BOMs[[#This Row],[PO Sublot-GL]],5))," ","")</f>
        <v>GLZ02</v>
      </c>
      <c r="AC421" s="6" t="str">
        <f>SUBSTITUTE(LEFT(Crate_BOMs[[#This Row],[PO Sublot-GL]],LEN(Crate_BOMs[[#This Row],[PO Sublot-GL]])-LEN(Crate_BOMs[[#This Row],[Glass Type]]))," ","")</f>
        <v>2.03</v>
      </c>
      <c r="AD421" s="6" t="str">
        <f>LEFT(Crate_BOMs[[#This Row],[no]],FIND(" ",Crate_BOMs[[#This Row],[no]],5)-1)</f>
        <v>PO 40540</v>
      </c>
      <c r="AE421" s="6" cm="1">
        <f t="array" ref="AE421">COUNTA(_xlfn.UNIQUE(_xlfn._xlws.FILTER(Crate_BOMs[PO],Crate_BOMs[crate no.]=Crate_BOMs[[#This Row],[crate no.]])))</f>
        <v>2</v>
      </c>
      <c r="AF421" s="10" t="str">
        <f>IF(Crate_BOMs[[#This Row],['# POs in Crate]]=1,"",IF(VLOOKUP(Crate_BOMs[[#This Row],[crate no.]],Crates_[[crate no.]:[New Sublot]],3,FALSE)="","",VLOOKUP(Crate_BOMs[[#This Row],[crate no.]],Crates_[[crate no.]:[New Sublot]],3,FALSE)))</f>
        <v>2.03</v>
      </c>
      <c r="AG421" s="6" t="str">
        <f>IF(Crate_BOMs[[#This Row],['# POs in Crate]]=1,Crate_BOMs[[#This Row],[PO Sublot]],IF(Crate_BOMs[[#This Row],[UPDATED Sublot]]="","",Crate_BOMs[[#This Row],[UPDATED Sublot]]))</f>
        <v>2.03</v>
      </c>
    </row>
    <row r="422" spans="1:33" x14ac:dyDescent="0.25">
      <c r="A422">
        <v>11</v>
      </c>
      <c r="B422">
        <v>300522204</v>
      </c>
      <c r="C422">
        <v>2394740</v>
      </c>
      <c r="D422">
        <v>2</v>
      </c>
      <c r="E422" t="s">
        <v>171</v>
      </c>
      <c r="F422" t="s">
        <v>191</v>
      </c>
      <c r="G422">
        <v>2181</v>
      </c>
      <c r="H422">
        <v>1683</v>
      </c>
      <c r="I422">
        <v>86</v>
      </c>
      <c r="J422">
        <v>66</v>
      </c>
      <c r="K422">
        <v>202</v>
      </c>
      <c r="L422">
        <v>1</v>
      </c>
      <c r="M422" t="s">
        <v>92</v>
      </c>
      <c r="N422" t="s">
        <v>93</v>
      </c>
      <c r="O422" s="2">
        <v>445.33376923999998</v>
      </c>
      <c r="P422" s="15">
        <v>45763</v>
      </c>
      <c r="Q422" s="15">
        <v>45783</v>
      </c>
      <c r="R422" s="15">
        <v>45790</v>
      </c>
      <c r="S422" t="s">
        <v>22</v>
      </c>
      <c r="T422">
        <v>10</v>
      </c>
      <c r="U422" s="2">
        <v>429.90141089999997</v>
      </c>
      <c r="V422" s="2">
        <v>6613.8678599999994</v>
      </c>
      <c r="W422" s="2">
        <v>10.203412399999999</v>
      </c>
      <c r="X422" s="2">
        <v>2.4934384000000001</v>
      </c>
      <c r="Y422" s="2">
        <v>6.9028873600000002</v>
      </c>
      <c r="Z422" s="6">
        <f>Crate_BOMs[[#This Row],[glass weight (lb)]]+Crate_BOMs[[#This Row],[Crate Weight (lb)]]/COUNTIF(Crate_BOMs[crate no.],Crate_BOMs[[#This Row],[crate no.]])</f>
        <v>516.98400439</v>
      </c>
      <c r="AA422" s="6" t="str">
        <f>IFERROR(MID(Crate_BOMs[[#This Row],[no]],FIND("ECN",Crate_BOMs[[#This Row],[no]]),200),MID(Crate_BOMs[[#This Row],[no]],39,200))</f>
        <v>2.03 GLZ02</v>
      </c>
      <c r="AB422" s="6" t="str">
        <f>SUBSTITUTE(IF(RIGHT(Crate_BOMs[[#This Row],[PO Sublot-GL]],6)="curved",RIGHT(Crate_BOMs[[#This Row],[PO Sublot-GL]],12),RIGHT(Crate_BOMs[[#This Row],[PO Sublot-GL]],5))," ","")</f>
        <v>GLZ02</v>
      </c>
      <c r="AC422" s="6" t="str">
        <f>SUBSTITUTE(LEFT(Crate_BOMs[[#This Row],[PO Sublot-GL]],LEN(Crate_BOMs[[#This Row],[PO Sublot-GL]])-LEN(Crate_BOMs[[#This Row],[Glass Type]]))," ","")</f>
        <v>2.03</v>
      </c>
      <c r="AD422" s="6" t="str">
        <f>LEFT(Crate_BOMs[[#This Row],[no]],FIND(" ",Crate_BOMs[[#This Row],[no]],5)-1)</f>
        <v>PO 40540</v>
      </c>
      <c r="AE422" s="6" cm="1">
        <f t="array" ref="AE422">COUNTA(_xlfn.UNIQUE(_xlfn._xlws.FILTER(Crate_BOMs[PO],Crate_BOMs[crate no.]=Crate_BOMs[[#This Row],[crate no.]])))</f>
        <v>2</v>
      </c>
      <c r="AF422" s="10" t="str">
        <f>IF(Crate_BOMs[[#This Row],['# POs in Crate]]=1,"",IF(VLOOKUP(Crate_BOMs[[#This Row],[crate no.]],Crates_[[crate no.]:[New Sublot]],3,FALSE)="","",VLOOKUP(Crate_BOMs[[#This Row],[crate no.]],Crates_[[crate no.]:[New Sublot]],3,FALSE)))</f>
        <v>2.03</v>
      </c>
      <c r="AG422" s="6" t="str">
        <f>IF(Crate_BOMs[[#This Row],['# POs in Crate]]=1,Crate_BOMs[[#This Row],[PO Sublot]],IF(Crate_BOMs[[#This Row],[UPDATED Sublot]]="","",Crate_BOMs[[#This Row],[UPDATED Sublot]]))</f>
        <v>2.03</v>
      </c>
    </row>
    <row r="423" spans="1:33" x14ac:dyDescent="0.25">
      <c r="A423">
        <v>11</v>
      </c>
      <c r="B423">
        <v>300520391</v>
      </c>
      <c r="C423">
        <v>2394815</v>
      </c>
      <c r="D423">
        <v>1</v>
      </c>
      <c r="E423" t="s">
        <v>177</v>
      </c>
      <c r="F423" t="s">
        <v>192</v>
      </c>
      <c r="G423">
        <v>2181</v>
      </c>
      <c r="H423">
        <v>870</v>
      </c>
      <c r="I423">
        <v>86</v>
      </c>
      <c r="J423">
        <v>34</v>
      </c>
      <c r="K423">
        <v>105</v>
      </c>
      <c r="L423">
        <v>1</v>
      </c>
      <c r="M423" t="s">
        <v>179</v>
      </c>
      <c r="N423" t="s">
        <v>180</v>
      </c>
      <c r="O423" s="2">
        <v>231.4853751</v>
      </c>
      <c r="P423" s="15">
        <v>45763</v>
      </c>
      <c r="Q423" s="15">
        <v>45783</v>
      </c>
      <c r="R423" s="15">
        <v>45790</v>
      </c>
      <c r="S423" t="s">
        <v>22</v>
      </c>
      <c r="T423">
        <v>13</v>
      </c>
      <c r="U423" s="2">
        <v>282.19169535999998</v>
      </c>
      <c r="V423" s="2">
        <v>6613.8678599999994</v>
      </c>
      <c r="W423" s="2">
        <v>7.9068244000000005</v>
      </c>
      <c r="X423" s="2">
        <v>2.4934384000000001</v>
      </c>
      <c r="Y423" s="2">
        <v>4.2782153599999999</v>
      </c>
      <c r="Z423" s="6">
        <f>Crate_BOMs[[#This Row],[glass weight (lb)]]+Crate_BOMs[[#This Row],[Crate Weight (lb)]]/COUNTIF(Crate_BOMs[crate no.],Crate_BOMs[[#This Row],[crate no.]])</f>
        <v>251.64192476857141</v>
      </c>
      <c r="AA423" s="6" t="str">
        <f>IFERROR(MID(Crate_BOMs[[#This Row],[no]],FIND("ECN",Crate_BOMs[[#This Row],[no]]),200),MID(Crate_BOMs[[#This Row],[no]],39,200))</f>
        <v>2.06 GLZ02</v>
      </c>
      <c r="AB423" s="6" t="str">
        <f>SUBSTITUTE(IF(RIGHT(Crate_BOMs[[#This Row],[PO Sublot-GL]],6)="curved",RIGHT(Crate_BOMs[[#This Row],[PO Sublot-GL]],12),RIGHT(Crate_BOMs[[#This Row],[PO Sublot-GL]],5))," ","")</f>
        <v>GLZ02</v>
      </c>
      <c r="AC423" s="6" t="str">
        <f>SUBSTITUTE(LEFT(Crate_BOMs[[#This Row],[PO Sublot-GL]],LEN(Crate_BOMs[[#This Row],[PO Sublot-GL]])-LEN(Crate_BOMs[[#This Row],[Glass Type]]))," ","")</f>
        <v>2.06</v>
      </c>
      <c r="AD423" s="6" t="str">
        <f>LEFT(Crate_BOMs[[#This Row],[no]],FIND(" ",Crate_BOMs[[#This Row],[no]],5)-1)</f>
        <v>PO 40544</v>
      </c>
      <c r="AE423" s="6" cm="1">
        <f t="array" ref="AE423">COUNTA(_xlfn.UNIQUE(_xlfn._xlws.FILTER(Crate_BOMs[PO],Crate_BOMs[crate no.]=Crate_BOMs[[#This Row],[crate no.]])))</f>
        <v>1</v>
      </c>
      <c r="AF423" s="10" t="str">
        <f>IF(Crate_BOMs[[#This Row],['# POs in Crate]]=1,"",IF(VLOOKUP(Crate_BOMs[[#This Row],[crate no.]],Crates_[[crate no.]:[New Sublot]],3,FALSE)="","",VLOOKUP(Crate_BOMs[[#This Row],[crate no.]],Crates_[[crate no.]:[New Sublot]],3,FALSE)))</f>
        <v/>
      </c>
      <c r="AG423" s="6" t="str">
        <f>IF(Crate_BOMs[[#This Row],['# POs in Crate]]=1,Crate_BOMs[[#This Row],[PO Sublot]],IF(Crate_BOMs[[#This Row],[UPDATED Sublot]]="","",Crate_BOMs[[#This Row],[UPDATED Sublot]]))</f>
        <v>2.06</v>
      </c>
    </row>
    <row r="424" spans="1:33" x14ac:dyDescent="0.25">
      <c r="A424">
        <v>11</v>
      </c>
      <c r="B424">
        <v>300520391</v>
      </c>
      <c r="C424">
        <v>2394815</v>
      </c>
      <c r="D424">
        <v>1</v>
      </c>
      <c r="E424" t="s">
        <v>177</v>
      </c>
      <c r="F424" t="s">
        <v>192</v>
      </c>
      <c r="G424">
        <v>2181</v>
      </c>
      <c r="H424">
        <v>870</v>
      </c>
      <c r="I424">
        <v>86</v>
      </c>
      <c r="J424">
        <v>34</v>
      </c>
      <c r="K424">
        <v>105</v>
      </c>
      <c r="L424">
        <v>1</v>
      </c>
      <c r="M424" t="s">
        <v>179</v>
      </c>
      <c r="N424" t="s">
        <v>180</v>
      </c>
      <c r="O424" s="2">
        <v>231.4853751</v>
      </c>
      <c r="P424" s="15">
        <v>45763</v>
      </c>
      <c r="Q424" s="15">
        <v>45783</v>
      </c>
      <c r="R424" s="15">
        <v>45790</v>
      </c>
      <c r="S424" t="s">
        <v>22</v>
      </c>
      <c r="T424">
        <v>13</v>
      </c>
      <c r="U424" s="2">
        <v>282.19169535999998</v>
      </c>
      <c r="V424" s="2">
        <v>6613.8678599999994</v>
      </c>
      <c r="W424" s="2">
        <v>7.9068244000000005</v>
      </c>
      <c r="X424" s="2">
        <v>2.4934384000000001</v>
      </c>
      <c r="Y424" s="2">
        <v>4.2782153599999999</v>
      </c>
      <c r="Z424" s="6">
        <f>Crate_BOMs[[#This Row],[glass weight (lb)]]+Crate_BOMs[[#This Row],[Crate Weight (lb)]]/COUNTIF(Crate_BOMs[crate no.],Crate_BOMs[[#This Row],[crate no.]])</f>
        <v>251.64192476857141</v>
      </c>
      <c r="AA424" s="6" t="str">
        <f>IFERROR(MID(Crate_BOMs[[#This Row],[no]],FIND("ECN",Crate_BOMs[[#This Row],[no]]),200),MID(Crate_BOMs[[#This Row],[no]],39,200))</f>
        <v>2.06 GLZ02</v>
      </c>
      <c r="AB424" s="6" t="str">
        <f>SUBSTITUTE(IF(RIGHT(Crate_BOMs[[#This Row],[PO Sublot-GL]],6)="curved",RIGHT(Crate_BOMs[[#This Row],[PO Sublot-GL]],12),RIGHT(Crate_BOMs[[#This Row],[PO Sublot-GL]],5))," ","")</f>
        <v>GLZ02</v>
      </c>
      <c r="AC424" s="6" t="str">
        <f>SUBSTITUTE(LEFT(Crate_BOMs[[#This Row],[PO Sublot-GL]],LEN(Crate_BOMs[[#This Row],[PO Sublot-GL]])-LEN(Crate_BOMs[[#This Row],[Glass Type]]))," ","")</f>
        <v>2.06</v>
      </c>
      <c r="AD424" s="6" t="str">
        <f>LEFT(Crate_BOMs[[#This Row],[no]],FIND(" ",Crate_BOMs[[#This Row],[no]],5)-1)</f>
        <v>PO 40544</v>
      </c>
      <c r="AE424" s="6" cm="1">
        <f t="array" ref="AE424">COUNTA(_xlfn.UNIQUE(_xlfn._xlws.FILTER(Crate_BOMs[PO],Crate_BOMs[crate no.]=Crate_BOMs[[#This Row],[crate no.]])))</f>
        <v>1</v>
      </c>
      <c r="AF424" s="10" t="str">
        <f>IF(Crate_BOMs[[#This Row],['# POs in Crate]]=1,"",IF(VLOOKUP(Crate_BOMs[[#This Row],[crate no.]],Crates_[[crate no.]:[New Sublot]],3,FALSE)="","",VLOOKUP(Crate_BOMs[[#This Row],[crate no.]],Crates_[[crate no.]:[New Sublot]],3,FALSE)))</f>
        <v/>
      </c>
      <c r="AG424" s="6" t="str">
        <f>IF(Crate_BOMs[[#This Row],['# POs in Crate]]=1,Crate_BOMs[[#This Row],[PO Sublot]],IF(Crate_BOMs[[#This Row],[UPDATED Sublot]]="","",Crate_BOMs[[#This Row],[UPDATED Sublot]]))</f>
        <v>2.06</v>
      </c>
    </row>
    <row r="425" spans="1:33" x14ac:dyDescent="0.25">
      <c r="A425">
        <v>11</v>
      </c>
      <c r="B425">
        <v>300520391</v>
      </c>
      <c r="C425">
        <v>2394815</v>
      </c>
      <c r="D425">
        <v>1</v>
      </c>
      <c r="E425" t="s">
        <v>177</v>
      </c>
      <c r="F425" t="s">
        <v>192</v>
      </c>
      <c r="G425">
        <v>2181</v>
      </c>
      <c r="H425">
        <v>870</v>
      </c>
      <c r="I425">
        <v>86</v>
      </c>
      <c r="J425">
        <v>34</v>
      </c>
      <c r="K425">
        <v>105</v>
      </c>
      <c r="L425">
        <v>1</v>
      </c>
      <c r="M425" t="s">
        <v>179</v>
      </c>
      <c r="N425" t="s">
        <v>180</v>
      </c>
      <c r="O425" s="2">
        <v>231.4853751</v>
      </c>
      <c r="P425" s="15">
        <v>45763</v>
      </c>
      <c r="Q425" s="15">
        <v>45783</v>
      </c>
      <c r="R425" s="15">
        <v>45790</v>
      </c>
      <c r="S425" t="s">
        <v>22</v>
      </c>
      <c r="T425">
        <v>13</v>
      </c>
      <c r="U425" s="2">
        <v>282.19169535999998</v>
      </c>
      <c r="V425" s="2">
        <v>6613.8678599999994</v>
      </c>
      <c r="W425" s="2">
        <v>7.9068244000000005</v>
      </c>
      <c r="X425" s="2">
        <v>2.4934384000000001</v>
      </c>
      <c r="Y425" s="2">
        <v>4.2782153599999999</v>
      </c>
      <c r="Z425" s="6">
        <f>Crate_BOMs[[#This Row],[glass weight (lb)]]+Crate_BOMs[[#This Row],[Crate Weight (lb)]]/COUNTIF(Crate_BOMs[crate no.],Crate_BOMs[[#This Row],[crate no.]])</f>
        <v>251.64192476857141</v>
      </c>
      <c r="AA425" s="6" t="str">
        <f>IFERROR(MID(Crate_BOMs[[#This Row],[no]],FIND("ECN",Crate_BOMs[[#This Row],[no]]),200),MID(Crate_BOMs[[#This Row],[no]],39,200))</f>
        <v>2.06 GLZ02</v>
      </c>
      <c r="AB425" s="6" t="str">
        <f>SUBSTITUTE(IF(RIGHT(Crate_BOMs[[#This Row],[PO Sublot-GL]],6)="curved",RIGHT(Crate_BOMs[[#This Row],[PO Sublot-GL]],12),RIGHT(Crate_BOMs[[#This Row],[PO Sublot-GL]],5))," ","")</f>
        <v>GLZ02</v>
      </c>
      <c r="AC425" s="6" t="str">
        <f>SUBSTITUTE(LEFT(Crate_BOMs[[#This Row],[PO Sublot-GL]],LEN(Crate_BOMs[[#This Row],[PO Sublot-GL]])-LEN(Crate_BOMs[[#This Row],[Glass Type]]))," ","")</f>
        <v>2.06</v>
      </c>
      <c r="AD425" s="6" t="str">
        <f>LEFT(Crate_BOMs[[#This Row],[no]],FIND(" ",Crate_BOMs[[#This Row],[no]],5)-1)</f>
        <v>PO 40544</v>
      </c>
      <c r="AE425" s="6" cm="1">
        <f t="array" ref="AE425">COUNTA(_xlfn.UNIQUE(_xlfn._xlws.FILTER(Crate_BOMs[PO],Crate_BOMs[crate no.]=Crate_BOMs[[#This Row],[crate no.]])))</f>
        <v>1</v>
      </c>
      <c r="AF425" s="10" t="str">
        <f>IF(Crate_BOMs[[#This Row],['# POs in Crate]]=1,"",IF(VLOOKUP(Crate_BOMs[[#This Row],[crate no.]],Crates_[[crate no.]:[New Sublot]],3,FALSE)="","",VLOOKUP(Crate_BOMs[[#This Row],[crate no.]],Crates_[[crate no.]:[New Sublot]],3,FALSE)))</f>
        <v/>
      </c>
      <c r="AG425" s="6" t="str">
        <f>IF(Crate_BOMs[[#This Row],['# POs in Crate]]=1,Crate_BOMs[[#This Row],[PO Sublot]],IF(Crate_BOMs[[#This Row],[UPDATED Sublot]]="","",Crate_BOMs[[#This Row],[UPDATED Sublot]]))</f>
        <v>2.06</v>
      </c>
    </row>
    <row r="426" spans="1:33" x14ac:dyDescent="0.25">
      <c r="A426">
        <v>11</v>
      </c>
      <c r="B426">
        <v>300520391</v>
      </c>
      <c r="C426">
        <v>2394815</v>
      </c>
      <c r="D426">
        <v>1</v>
      </c>
      <c r="E426" t="s">
        <v>177</v>
      </c>
      <c r="F426" t="s">
        <v>192</v>
      </c>
      <c r="G426">
        <v>2181</v>
      </c>
      <c r="H426">
        <v>870</v>
      </c>
      <c r="I426">
        <v>86</v>
      </c>
      <c r="J426">
        <v>34</v>
      </c>
      <c r="K426">
        <v>105</v>
      </c>
      <c r="L426">
        <v>1</v>
      </c>
      <c r="M426" t="s">
        <v>179</v>
      </c>
      <c r="N426" t="s">
        <v>180</v>
      </c>
      <c r="O426" s="2">
        <v>231.4853751</v>
      </c>
      <c r="P426" s="15">
        <v>45763</v>
      </c>
      <c r="Q426" s="15">
        <v>45783</v>
      </c>
      <c r="R426" s="15">
        <v>45790</v>
      </c>
      <c r="S426" t="s">
        <v>22</v>
      </c>
      <c r="T426">
        <v>13</v>
      </c>
      <c r="U426" s="2">
        <v>282.19169535999998</v>
      </c>
      <c r="V426" s="2">
        <v>6613.8678599999994</v>
      </c>
      <c r="W426" s="2">
        <v>7.9068244000000005</v>
      </c>
      <c r="X426" s="2">
        <v>2.4934384000000001</v>
      </c>
      <c r="Y426" s="2">
        <v>4.2782153599999999</v>
      </c>
      <c r="Z426" s="6">
        <f>Crate_BOMs[[#This Row],[glass weight (lb)]]+Crate_BOMs[[#This Row],[Crate Weight (lb)]]/COUNTIF(Crate_BOMs[crate no.],Crate_BOMs[[#This Row],[crate no.]])</f>
        <v>251.64192476857141</v>
      </c>
      <c r="AA426" s="6" t="str">
        <f>IFERROR(MID(Crate_BOMs[[#This Row],[no]],FIND("ECN",Crate_BOMs[[#This Row],[no]]),200),MID(Crate_BOMs[[#This Row],[no]],39,200))</f>
        <v>2.06 GLZ02</v>
      </c>
      <c r="AB426" s="6" t="str">
        <f>SUBSTITUTE(IF(RIGHT(Crate_BOMs[[#This Row],[PO Sublot-GL]],6)="curved",RIGHT(Crate_BOMs[[#This Row],[PO Sublot-GL]],12),RIGHT(Crate_BOMs[[#This Row],[PO Sublot-GL]],5))," ","")</f>
        <v>GLZ02</v>
      </c>
      <c r="AC426" s="6" t="str">
        <f>SUBSTITUTE(LEFT(Crate_BOMs[[#This Row],[PO Sublot-GL]],LEN(Crate_BOMs[[#This Row],[PO Sublot-GL]])-LEN(Crate_BOMs[[#This Row],[Glass Type]]))," ","")</f>
        <v>2.06</v>
      </c>
      <c r="AD426" s="6" t="str">
        <f>LEFT(Crate_BOMs[[#This Row],[no]],FIND(" ",Crate_BOMs[[#This Row],[no]],5)-1)</f>
        <v>PO 40544</v>
      </c>
      <c r="AE426" s="6" cm="1">
        <f t="array" ref="AE426">COUNTA(_xlfn.UNIQUE(_xlfn._xlws.FILTER(Crate_BOMs[PO],Crate_BOMs[crate no.]=Crate_BOMs[[#This Row],[crate no.]])))</f>
        <v>1</v>
      </c>
      <c r="AF426" s="10" t="str">
        <f>IF(Crate_BOMs[[#This Row],['# POs in Crate]]=1,"",IF(VLOOKUP(Crate_BOMs[[#This Row],[crate no.]],Crates_[[crate no.]:[New Sublot]],3,FALSE)="","",VLOOKUP(Crate_BOMs[[#This Row],[crate no.]],Crates_[[crate no.]:[New Sublot]],3,FALSE)))</f>
        <v/>
      </c>
      <c r="AG426" s="6" t="str">
        <f>IF(Crate_BOMs[[#This Row],['# POs in Crate]]=1,Crate_BOMs[[#This Row],[PO Sublot]],IF(Crate_BOMs[[#This Row],[UPDATED Sublot]]="","",Crate_BOMs[[#This Row],[UPDATED Sublot]]))</f>
        <v>2.06</v>
      </c>
    </row>
    <row r="427" spans="1:33" x14ac:dyDescent="0.25">
      <c r="A427">
        <v>11</v>
      </c>
      <c r="B427">
        <v>300520391</v>
      </c>
      <c r="C427">
        <v>2394815</v>
      </c>
      <c r="D427">
        <v>1</v>
      </c>
      <c r="E427" t="s">
        <v>177</v>
      </c>
      <c r="F427" t="s">
        <v>192</v>
      </c>
      <c r="G427">
        <v>2181</v>
      </c>
      <c r="H427">
        <v>870</v>
      </c>
      <c r="I427">
        <v>86</v>
      </c>
      <c r="J427">
        <v>34</v>
      </c>
      <c r="K427">
        <v>105</v>
      </c>
      <c r="L427">
        <v>1</v>
      </c>
      <c r="M427" t="s">
        <v>179</v>
      </c>
      <c r="N427" t="s">
        <v>180</v>
      </c>
      <c r="O427" s="2">
        <v>231.4853751</v>
      </c>
      <c r="P427" s="15">
        <v>45763</v>
      </c>
      <c r="Q427" s="15">
        <v>45783</v>
      </c>
      <c r="R427" s="15">
        <v>45790</v>
      </c>
      <c r="S427" t="s">
        <v>22</v>
      </c>
      <c r="T427">
        <v>13</v>
      </c>
      <c r="U427" s="2">
        <v>282.19169535999998</v>
      </c>
      <c r="V427" s="2">
        <v>6613.8678599999994</v>
      </c>
      <c r="W427" s="2">
        <v>7.9068244000000005</v>
      </c>
      <c r="X427" s="2">
        <v>2.4934384000000001</v>
      </c>
      <c r="Y427" s="2">
        <v>4.2782153599999999</v>
      </c>
      <c r="Z427" s="6">
        <f>Crate_BOMs[[#This Row],[glass weight (lb)]]+Crate_BOMs[[#This Row],[Crate Weight (lb)]]/COUNTIF(Crate_BOMs[crate no.],Crate_BOMs[[#This Row],[crate no.]])</f>
        <v>251.64192476857141</v>
      </c>
      <c r="AA427" s="6" t="str">
        <f>IFERROR(MID(Crate_BOMs[[#This Row],[no]],FIND("ECN",Crate_BOMs[[#This Row],[no]]),200),MID(Crate_BOMs[[#This Row],[no]],39,200))</f>
        <v>2.06 GLZ02</v>
      </c>
      <c r="AB427" s="6" t="str">
        <f>SUBSTITUTE(IF(RIGHT(Crate_BOMs[[#This Row],[PO Sublot-GL]],6)="curved",RIGHT(Crate_BOMs[[#This Row],[PO Sublot-GL]],12),RIGHT(Crate_BOMs[[#This Row],[PO Sublot-GL]],5))," ","")</f>
        <v>GLZ02</v>
      </c>
      <c r="AC427" s="6" t="str">
        <f>SUBSTITUTE(LEFT(Crate_BOMs[[#This Row],[PO Sublot-GL]],LEN(Crate_BOMs[[#This Row],[PO Sublot-GL]])-LEN(Crate_BOMs[[#This Row],[Glass Type]]))," ","")</f>
        <v>2.06</v>
      </c>
      <c r="AD427" s="6" t="str">
        <f>LEFT(Crate_BOMs[[#This Row],[no]],FIND(" ",Crate_BOMs[[#This Row],[no]],5)-1)</f>
        <v>PO 40544</v>
      </c>
      <c r="AE427" s="6" cm="1">
        <f t="array" ref="AE427">COUNTA(_xlfn.UNIQUE(_xlfn._xlws.FILTER(Crate_BOMs[PO],Crate_BOMs[crate no.]=Crate_BOMs[[#This Row],[crate no.]])))</f>
        <v>1</v>
      </c>
      <c r="AF427" s="10" t="str">
        <f>IF(Crate_BOMs[[#This Row],['# POs in Crate]]=1,"",IF(VLOOKUP(Crate_BOMs[[#This Row],[crate no.]],Crates_[[crate no.]:[New Sublot]],3,FALSE)="","",VLOOKUP(Crate_BOMs[[#This Row],[crate no.]],Crates_[[crate no.]:[New Sublot]],3,FALSE)))</f>
        <v/>
      </c>
      <c r="AG427" s="6" t="str">
        <f>IF(Crate_BOMs[[#This Row],['# POs in Crate]]=1,Crate_BOMs[[#This Row],[PO Sublot]],IF(Crate_BOMs[[#This Row],[UPDATED Sublot]]="","",Crate_BOMs[[#This Row],[UPDATED Sublot]]))</f>
        <v>2.06</v>
      </c>
    </row>
    <row r="428" spans="1:33" x14ac:dyDescent="0.25">
      <c r="A428">
        <v>11</v>
      </c>
      <c r="B428">
        <v>300520391</v>
      </c>
      <c r="C428">
        <v>2394815</v>
      </c>
      <c r="D428">
        <v>1</v>
      </c>
      <c r="E428" t="s">
        <v>177</v>
      </c>
      <c r="F428" t="s">
        <v>192</v>
      </c>
      <c r="G428">
        <v>2181</v>
      </c>
      <c r="H428">
        <v>870</v>
      </c>
      <c r="I428">
        <v>86</v>
      </c>
      <c r="J428">
        <v>34</v>
      </c>
      <c r="K428">
        <v>105</v>
      </c>
      <c r="L428">
        <v>1</v>
      </c>
      <c r="M428" t="s">
        <v>179</v>
      </c>
      <c r="N428" t="s">
        <v>180</v>
      </c>
      <c r="O428" s="2">
        <v>231.4853751</v>
      </c>
      <c r="P428" s="15">
        <v>45763</v>
      </c>
      <c r="Q428" s="15">
        <v>45783</v>
      </c>
      <c r="R428" s="15">
        <v>45790</v>
      </c>
      <c r="S428" t="s">
        <v>22</v>
      </c>
      <c r="T428">
        <v>13</v>
      </c>
      <c r="U428" s="2">
        <v>282.19169535999998</v>
      </c>
      <c r="V428" s="2">
        <v>6613.8678599999994</v>
      </c>
      <c r="W428" s="2">
        <v>7.9068244000000005</v>
      </c>
      <c r="X428" s="2">
        <v>2.4934384000000001</v>
      </c>
      <c r="Y428" s="2">
        <v>4.2782153599999999</v>
      </c>
      <c r="Z428" s="6">
        <f>Crate_BOMs[[#This Row],[glass weight (lb)]]+Crate_BOMs[[#This Row],[Crate Weight (lb)]]/COUNTIF(Crate_BOMs[crate no.],Crate_BOMs[[#This Row],[crate no.]])</f>
        <v>251.64192476857141</v>
      </c>
      <c r="AA428" s="6" t="str">
        <f>IFERROR(MID(Crate_BOMs[[#This Row],[no]],FIND("ECN",Crate_BOMs[[#This Row],[no]]),200),MID(Crate_BOMs[[#This Row],[no]],39,200))</f>
        <v>2.06 GLZ02</v>
      </c>
      <c r="AB428" s="6" t="str">
        <f>SUBSTITUTE(IF(RIGHT(Crate_BOMs[[#This Row],[PO Sublot-GL]],6)="curved",RIGHT(Crate_BOMs[[#This Row],[PO Sublot-GL]],12),RIGHT(Crate_BOMs[[#This Row],[PO Sublot-GL]],5))," ","")</f>
        <v>GLZ02</v>
      </c>
      <c r="AC428" s="6" t="str">
        <f>SUBSTITUTE(LEFT(Crate_BOMs[[#This Row],[PO Sublot-GL]],LEN(Crate_BOMs[[#This Row],[PO Sublot-GL]])-LEN(Crate_BOMs[[#This Row],[Glass Type]]))," ","")</f>
        <v>2.06</v>
      </c>
      <c r="AD428" s="6" t="str">
        <f>LEFT(Crate_BOMs[[#This Row],[no]],FIND(" ",Crate_BOMs[[#This Row],[no]],5)-1)</f>
        <v>PO 40544</v>
      </c>
      <c r="AE428" s="6" cm="1">
        <f t="array" ref="AE428">COUNTA(_xlfn.UNIQUE(_xlfn._xlws.FILTER(Crate_BOMs[PO],Crate_BOMs[crate no.]=Crate_BOMs[[#This Row],[crate no.]])))</f>
        <v>1</v>
      </c>
      <c r="AF428" s="10" t="str">
        <f>IF(Crate_BOMs[[#This Row],['# POs in Crate]]=1,"",IF(VLOOKUP(Crate_BOMs[[#This Row],[crate no.]],Crates_[[crate no.]:[New Sublot]],3,FALSE)="","",VLOOKUP(Crate_BOMs[[#This Row],[crate no.]],Crates_[[crate no.]:[New Sublot]],3,FALSE)))</f>
        <v/>
      </c>
      <c r="AG428" s="6" t="str">
        <f>IF(Crate_BOMs[[#This Row],['# POs in Crate]]=1,Crate_BOMs[[#This Row],[PO Sublot]],IF(Crate_BOMs[[#This Row],[UPDATED Sublot]]="","",Crate_BOMs[[#This Row],[UPDATED Sublot]]))</f>
        <v>2.06</v>
      </c>
    </row>
    <row r="429" spans="1:33" x14ac:dyDescent="0.25">
      <c r="A429">
        <v>11</v>
      </c>
      <c r="B429">
        <v>300520391</v>
      </c>
      <c r="C429">
        <v>2394815</v>
      </c>
      <c r="D429">
        <v>1</v>
      </c>
      <c r="E429" t="s">
        <v>177</v>
      </c>
      <c r="F429" t="s">
        <v>192</v>
      </c>
      <c r="G429">
        <v>2181</v>
      </c>
      <c r="H429">
        <v>870</v>
      </c>
      <c r="I429">
        <v>86</v>
      </c>
      <c r="J429">
        <v>34</v>
      </c>
      <c r="K429">
        <v>105</v>
      </c>
      <c r="L429">
        <v>1</v>
      </c>
      <c r="M429" t="s">
        <v>179</v>
      </c>
      <c r="N429" t="s">
        <v>180</v>
      </c>
      <c r="O429" s="2">
        <v>231.4853751</v>
      </c>
      <c r="P429" s="15">
        <v>45763</v>
      </c>
      <c r="Q429" s="15">
        <v>45783</v>
      </c>
      <c r="R429" s="15">
        <v>45790</v>
      </c>
      <c r="S429" t="s">
        <v>22</v>
      </c>
      <c r="T429">
        <v>13</v>
      </c>
      <c r="U429" s="2">
        <v>282.19169535999998</v>
      </c>
      <c r="V429" s="2">
        <v>6613.8678599999994</v>
      </c>
      <c r="W429" s="2">
        <v>7.9068244000000005</v>
      </c>
      <c r="X429" s="2">
        <v>2.4934384000000001</v>
      </c>
      <c r="Y429" s="2">
        <v>4.2782153599999999</v>
      </c>
      <c r="Z429" s="6">
        <f>Crate_BOMs[[#This Row],[glass weight (lb)]]+Crate_BOMs[[#This Row],[Crate Weight (lb)]]/COUNTIF(Crate_BOMs[crate no.],Crate_BOMs[[#This Row],[crate no.]])</f>
        <v>251.64192476857141</v>
      </c>
      <c r="AA429" s="6" t="str">
        <f>IFERROR(MID(Crate_BOMs[[#This Row],[no]],FIND("ECN",Crate_BOMs[[#This Row],[no]]),200),MID(Crate_BOMs[[#This Row],[no]],39,200))</f>
        <v>2.06 GLZ02</v>
      </c>
      <c r="AB429" s="6" t="str">
        <f>SUBSTITUTE(IF(RIGHT(Crate_BOMs[[#This Row],[PO Sublot-GL]],6)="curved",RIGHT(Crate_BOMs[[#This Row],[PO Sublot-GL]],12),RIGHT(Crate_BOMs[[#This Row],[PO Sublot-GL]],5))," ","")</f>
        <v>GLZ02</v>
      </c>
      <c r="AC429" s="6" t="str">
        <f>SUBSTITUTE(LEFT(Crate_BOMs[[#This Row],[PO Sublot-GL]],LEN(Crate_BOMs[[#This Row],[PO Sublot-GL]])-LEN(Crate_BOMs[[#This Row],[Glass Type]]))," ","")</f>
        <v>2.06</v>
      </c>
      <c r="AD429" s="6" t="str">
        <f>LEFT(Crate_BOMs[[#This Row],[no]],FIND(" ",Crate_BOMs[[#This Row],[no]],5)-1)</f>
        <v>PO 40544</v>
      </c>
      <c r="AE429" s="6" cm="1">
        <f t="array" ref="AE429">COUNTA(_xlfn.UNIQUE(_xlfn._xlws.FILTER(Crate_BOMs[PO],Crate_BOMs[crate no.]=Crate_BOMs[[#This Row],[crate no.]])))</f>
        <v>1</v>
      </c>
      <c r="AF429" s="10" t="str">
        <f>IF(Crate_BOMs[[#This Row],['# POs in Crate]]=1,"",IF(VLOOKUP(Crate_BOMs[[#This Row],[crate no.]],Crates_[[crate no.]:[New Sublot]],3,FALSE)="","",VLOOKUP(Crate_BOMs[[#This Row],[crate no.]],Crates_[[crate no.]:[New Sublot]],3,FALSE)))</f>
        <v/>
      </c>
      <c r="AG429" s="6" t="str">
        <f>IF(Crate_BOMs[[#This Row],['# POs in Crate]]=1,Crate_BOMs[[#This Row],[PO Sublot]],IF(Crate_BOMs[[#This Row],[UPDATED Sublot]]="","",Crate_BOMs[[#This Row],[UPDATED Sublot]]))</f>
        <v>2.06</v>
      </c>
    </row>
    <row r="430" spans="1:33" x14ac:dyDescent="0.25">
      <c r="A430">
        <v>11</v>
      </c>
      <c r="B430">
        <v>300520391</v>
      </c>
      <c r="C430">
        <v>2394815</v>
      </c>
      <c r="D430">
        <v>1</v>
      </c>
      <c r="E430" t="s">
        <v>177</v>
      </c>
      <c r="F430" t="s">
        <v>192</v>
      </c>
      <c r="G430">
        <v>2181</v>
      </c>
      <c r="H430">
        <v>870</v>
      </c>
      <c r="I430">
        <v>86</v>
      </c>
      <c r="J430">
        <v>34</v>
      </c>
      <c r="K430">
        <v>105</v>
      </c>
      <c r="L430">
        <v>1</v>
      </c>
      <c r="M430" t="s">
        <v>179</v>
      </c>
      <c r="N430" t="s">
        <v>180</v>
      </c>
      <c r="O430" s="2">
        <v>231.4853751</v>
      </c>
      <c r="P430" s="15">
        <v>45763</v>
      </c>
      <c r="Q430" s="15">
        <v>45783</v>
      </c>
      <c r="R430" s="15">
        <v>45790</v>
      </c>
      <c r="S430" t="s">
        <v>22</v>
      </c>
      <c r="T430">
        <v>13</v>
      </c>
      <c r="U430" s="2">
        <v>282.19169535999998</v>
      </c>
      <c r="V430" s="2">
        <v>6613.8678599999994</v>
      </c>
      <c r="W430" s="2">
        <v>7.9068244000000005</v>
      </c>
      <c r="X430" s="2">
        <v>2.4934384000000001</v>
      </c>
      <c r="Y430" s="2">
        <v>4.2782153599999999</v>
      </c>
      <c r="Z430" s="6">
        <f>Crate_BOMs[[#This Row],[glass weight (lb)]]+Crate_BOMs[[#This Row],[Crate Weight (lb)]]/COUNTIF(Crate_BOMs[crate no.],Crate_BOMs[[#This Row],[crate no.]])</f>
        <v>251.64192476857141</v>
      </c>
      <c r="AA430" s="6" t="str">
        <f>IFERROR(MID(Crate_BOMs[[#This Row],[no]],FIND("ECN",Crate_BOMs[[#This Row],[no]]),200),MID(Crate_BOMs[[#This Row],[no]],39,200))</f>
        <v>2.06 GLZ02</v>
      </c>
      <c r="AB430" s="6" t="str">
        <f>SUBSTITUTE(IF(RIGHT(Crate_BOMs[[#This Row],[PO Sublot-GL]],6)="curved",RIGHT(Crate_BOMs[[#This Row],[PO Sublot-GL]],12),RIGHT(Crate_BOMs[[#This Row],[PO Sublot-GL]],5))," ","")</f>
        <v>GLZ02</v>
      </c>
      <c r="AC430" s="6" t="str">
        <f>SUBSTITUTE(LEFT(Crate_BOMs[[#This Row],[PO Sublot-GL]],LEN(Crate_BOMs[[#This Row],[PO Sublot-GL]])-LEN(Crate_BOMs[[#This Row],[Glass Type]]))," ","")</f>
        <v>2.06</v>
      </c>
      <c r="AD430" s="6" t="str">
        <f>LEFT(Crate_BOMs[[#This Row],[no]],FIND(" ",Crate_BOMs[[#This Row],[no]],5)-1)</f>
        <v>PO 40544</v>
      </c>
      <c r="AE430" s="6" cm="1">
        <f t="array" ref="AE430">COUNTA(_xlfn.UNIQUE(_xlfn._xlws.FILTER(Crate_BOMs[PO],Crate_BOMs[crate no.]=Crate_BOMs[[#This Row],[crate no.]])))</f>
        <v>1</v>
      </c>
      <c r="AF430" s="10" t="str">
        <f>IF(Crate_BOMs[[#This Row],['# POs in Crate]]=1,"",IF(VLOOKUP(Crate_BOMs[[#This Row],[crate no.]],Crates_[[crate no.]:[New Sublot]],3,FALSE)="","",VLOOKUP(Crate_BOMs[[#This Row],[crate no.]],Crates_[[crate no.]:[New Sublot]],3,FALSE)))</f>
        <v/>
      </c>
      <c r="AG430" s="6" t="str">
        <f>IF(Crate_BOMs[[#This Row],['# POs in Crate]]=1,Crate_BOMs[[#This Row],[PO Sublot]],IF(Crate_BOMs[[#This Row],[UPDATED Sublot]]="","",Crate_BOMs[[#This Row],[UPDATED Sublot]]))</f>
        <v>2.06</v>
      </c>
    </row>
    <row r="431" spans="1:33" x14ac:dyDescent="0.25">
      <c r="A431">
        <v>11</v>
      </c>
      <c r="B431">
        <v>300520391</v>
      </c>
      <c r="C431">
        <v>2394815</v>
      </c>
      <c r="D431">
        <v>1</v>
      </c>
      <c r="E431" t="s">
        <v>177</v>
      </c>
      <c r="F431" t="s">
        <v>192</v>
      </c>
      <c r="G431">
        <v>2181</v>
      </c>
      <c r="H431">
        <v>870</v>
      </c>
      <c r="I431">
        <v>86</v>
      </c>
      <c r="J431">
        <v>34</v>
      </c>
      <c r="K431">
        <v>105</v>
      </c>
      <c r="L431">
        <v>1</v>
      </c>
      <c r="M431" t="s">
        <v>179</v>
      </c>
      <c r="N431" t="s">
        <v>180</v>
      </c>
      <c r="O431" s="2">
        <v>231.4853751</v>
      </c>
      <c r="P431" s="15">
        <v>45763</v>
      </c>
      <c r="Q431" s="15">
        <v>45783</v>
      </c>
      <c r="R431" s="15">
        <v>45790</v>
      </c>
      <c r="S431" t="s">
        <v>22</v>
      </c>
      <c r="T431">
        <v>13</v>
      </c>
      <c r="U431" s="2">
        <v>282.19169535999998</v>
      </c>
      <c r="V431" s="2">
        <v>6613.8678599999994</v>
      </c>
      <c r="W431" s="2">
        <v>7.9068244000000005</v>
      </c>
      <c r="X431" s="2">
        <v>2.4934384000000001</v>
      </c>
      <c r="Y431" s="2">
        <v>4.2782153599999999</v>
      </c>
      <c r="Z431" s="6">
        <f>Crate_BOMs[[#This Row],[glass weight (lb)]]+Crate_BOMs[[#This Row],[Crate Weight (lb)]]/COUNTIF(Crate_BOMs[crate no.],Crate_BOMs[[#This Row],[crate no.]])</f>
        <v>251.64192476857141</v>
      </c>
      <c r="AA431" s="6" t="str">
        <f>IFERROR(MID(Crate_BOMs[[#This Row],[no]],FIND("ECN",Crate_BOMs[[#This Row],[no]]),200),MID(Crate_BOMs[[#This Row],[no]],39,200))</f>
        <v>2.06 GLZ02</v>
      </c>
      <c r="AB431" s="6" t="str">
        <f>SUBSTITUTE(IF(RIGHT(Crate_BOMs[[#This Row],[PO Sublot-GL]],6)="curved",RIGHT(Crate_BOMs[[#This Row],[PO Sublot-GL]],12),RIGHT(Crate_BOMs[[#This Row],[PO Sublot-GL]],5))," ","")</f>
        <v>GLZ02</v>
      </c>
      <c r="AC431" s="6" t="str">
        <f>SUBSTITUTE(LEFT(Crate_BOMs[[#This Row],[PO Sublot-GL]],LEN(Crate_BOMs[[#This Row],[PO Sublot-GL]])-LEN(Crate_BOMs[[#This Row],[Glass Type]]))," ","")</f>
        <v>2.06</v>
      </c>
      <c r="AD431" s="6" t="str">
        <f>LEFT(Crate_BOMs[[#This Row],[no]],FIND(" ",Crate_BOMs[[#This Row],[no]],5)-1)</f>
        <v>PO 40544</v>
      </c>
      <c r="AE431" s="6" cm="1">
        <f t="array" ref="AE431">COUNTA(_xlfn.UNIQUE(_xlfn._xlws.FILTER(Crate_BOMs[PO],Crate_BOMs[crate no.]=Crate_BOMs[[#This Row],[crate no.]])))</f>
        <v>1</v>
      </c>
      <c r="AF431" s="10" t="str">
        <f>IF(Crate_BOMs[[#This Row],['# POs in Crate]]=1,"",IF(VLOOKUP(Crate_BOMs[[#This Row],[crate no.]],Crates_[[crate no.]:[New Sublot]],3,FALSE)="","",VLOOKUP(Crate_BOMs[[#This Row],[crate no.]],Crates_[[crate no.]:[New Sublot]],3,FALSE)))</f>
        <v/>
      </c>
      <c r="AG431" s="6" t="str">
        <f>IF(Crate_BOMs[[#This Row],['# POs in Crate]]=1,Crate_BOMs[[#This Row],[PO Sublot]],IF(Crate_BOMs[[#This Row],[UPDATED Sublot]]="","",Crate_BOMs[[#This Row],[UPDATED Sublot]]))</f>
        <v>2.06</v>
      </c>
    </row>
    <row r="432" spans="1:33" x14ac:dyDescent="0.25">
      <c r="A432">
        <v>11</v>
      </c>
      <c r="B432">
        <v>300520391</v>
      </c>
      <c r="C432">
        <v>2394815</v>
      </c>
      <c r="D432">
        <v>1</v>
      </c>
      <c r="E432" t="s">
        <v>177</v>
      </c>
      <c r="F432" t="s">
        <v>192</v>
      </c>
      <c r="G432">
        <v>2181</v>
      </c>
      <c r="H432">
        <v>870</v>
      </c>
      <c r="I432">
        <v>86</v>
      </c>
      <c r="J432">
        <v>34</v>
      </c>
      <c r="K432">
        <v>105</v>
      </c>
      <c r="L432">
        <v>1</v>
      </c>
      <c r="M432" t="s">
        <v>179</v>
      </c>
      <c r="N432" t="s">
        <v>180</v>
      </c>
      <c r="O432" s="2">
        <v>231.4853751</v>
      </c>
      <c r="P432" s="15">
        <v>45763</v>
      </c>
      <c r="Q432" s="15">
        <v>45783</v>
      </c>
      <c r="R432" s="15">
        <v>45790</v>
      </c>
      <c r="S432" t="s">
        <v>22</v>
      </c>
      <c r="T432">
        <v>13</v>
      </c>
      <c r="U432" s="2">
        <v>282.19169535999998</v>
      </c>
      <c r="V432" s="2">
        <v>6613.8678599999994</v>
      </c>
      <c r="W432" s="2">
        <v>7.9068244000000005</v>
      </c>
      <c r="X432" s="2">
        <v>2.4934384000000001</v>
      </c>
      <c r="Y432" s="2">
        <v>4.2782153599999999</v>
      </c>
      <c r="Z432" s="6">
        <f>Crate_BOMs[[#This Row],[glass weight (lb)]]+Crate_BOMs[[#This Row],[Crate Weight (lb)]]/COUNTIF(Crate_BOMs[crate no.],Crate_BOMs[[#This Row],[crate no.]])</f>
        <v>251.64192476857141</v>
      </c>
      <c r="AA432" s="6" t="str">
        <f>IFERROR(MID(Crate_BOMs[[#This Row],[no]],FIND("ECN",Crate_BOMs[[#This Row],[no]]),200),MID(Crate_BOMs[[#This Row],[no]],39,200))</f>
        <v>2.06 GLZ02</v>
      </c>
      <c r="AB432" s="6" t="str">
        <f>SUBSTITUTE(IF(RIGHT(Crate_BOMs[[#This Row],[PO Sublot-GL]],6)="curved",RIGHT(Crate_BOMs[[#This Row],[PO Sublot-GL]],12),RIGHT(Crate_BOMs[[#This Row],[PO Sublot-GL]],5))," ","")</f>
        <v>GLZ02</v>
      </c>
      <c r="AC432" s="6" t="str">
        <f>SUBSTITUTE(LEFT(Crate_BOMs[[#This Row],[PO Sublot-GL]],LEN(Crate_BOMs[[#This Row],[PO Sublot-GL]])-LEN(Crate_BOMs[[#This Row],[Glass Type]]))," ","")</f>
        <v>2.06</v>
      </c>
      <c r="AD432" s="6" t="str">
        <f>LEFT(Crate_BOMs[[#This Row],[no]],FIND(" ",Crate_BOMs[[#This Row],[no]],5)-1)</f>
        <v>PO 40544</v>
      </c>
      <c r="AE432" s="6" cm="1">
        <f t="array" ref="AE432">COUNTA(_xlfn.UNIQUE(_xlfn._xlws.FILTER(Crate_BOMs[PO],Crate_BOMs[crate no.]=Crate_BOMs[[#This Row],[crate no.]])))</f>
        <v>1</v>
      </c>
      <c r="AF432" s="10" t="str">
        <f>IF(Crate_BOMs[[#This Row],['# POs in Crate]]=1,"",IF(VLOOKUP(Crate_BOMs[[#This Row],[crate no.]],Crates_[[crate no.]:[New Sublot]],3,FALSE)="","",VLOOKUP(Crate_BOMs[[#This Row],[crate no.]],Crates_[[crate no.]:[New Sublot]],3,FALSE)))</f>
        <v/>
      </c>
      <c r="AG432" s="6" t="str">
        <f>IF(Crate_BOMs[[#This Row],['# POs in Crate]]=1,Crate_BOMs[[#This Row],[PO Sublot]],IF(Crate_BOMs[[#This Row],[UPDATED Sublot]]="","",Crate_BOMs[[#This Row],[UPDATED Sublot]]))</f>
        <v>2.06</v>
      </c>
    </row>
    <row r="433" spans="1:33" x14ac:dyDescent="0.25">
      <c r="A433">
        <v>11</v>
      </c>
      <c r="B433">
        <v>300520391</v>
      </c>
      <c r="C433">
        <v>2394815</v>
      </c>
      <c r="D433">
        <v>1</v>
      </c>
      <c r="E433" t="s">
        <v>177</v>
      </c>
      <c r="F433" t="s">
        <v>192</v>
      </c>
      <c r="G433">
        <v>2181</v>
      </c>
      <c r="H433">
        <v>870</v>
      </c>
      <c r="I433">
        <v>86</v>
      </c>
      <c r="J433">
        <v>34</v>
      </c>
      <c r="K433">
        <v>105</v>
      </c>
      <c r="L433">
        <v>1</v>
      </c>
      <c r="M433" t="s">
        <v>179</v>
      </c>
      <c r="N433" t="s">
        <v>180</v>
      </c>
      <c r="O433" s="2">
        <v>231.4853751</v>
      </c>
      <c r="P433" s="15">
        <v>45763</v>
      </c>
      <c r="Q433" s="15">
        <v>45783</v>
      </c>
      <c r="R433" s="15">
        <v>45790</v>
      </c>
      <c r="S433" t="s">
        <v>22</v>
      </c>
      <c r="T433">
        <v>13</v>
      </c>
      <c r="U433" s="2">
        <v>282.19169535999998</v>
      </c>
      <c r="V433" s="2">
        <v>6613.8678599999994</v>
      </c>
      <c r="W433" s="2">
        <v>7.9068244000000005</v>
      </c>
      <c r="X433" s="2">
        <v>2.4934384000000001</v>
      </c>
      <c r="Y433" s="2">
        <v>4.2782153599999999</v>
      </c>
      <c r="Z433" s="6">
        <f>Crate_BOMs[[#This Row],[glass weight (lb)]]+Crate_BOMs[[#This Row],[Crate Weight (lb)]]/COUNTIF(Crate_BOMs[crate no.],Crate_BOMs[[#This Row],[crate no.]])</f>
        <v>251.64192476857141</v>
      </c>
      <c r="AA433" s="6" t="str">
        <f>IFERROR(MID(Crate_BOMs[[#This Row],[no]],FIND("ECN",Crate_BOMs[[#This Row],[no]]),200),MID(Crate_BOMs[[#This Row],[no]],39,200))</f>
        <v>2.06 GLZ02</v>
      </c>
      <c r="AB433" s="6" t="str">
        <f>SUBSTITUTE(IF(RIGHT(Crate_BOMs[[#This Row],[PO Sublot-GL]],6)="curved",RIGHT(Crate_BOMs[[#This Row],[PO Sublot-GL]],12),RIGHT(Crate_BOMs[[#This Row],[PO Sublot-GL]],5))," ","")</f>
        <v>GLZ02</v>
      </c>
      <c r="AC433" s="6" t="str">
        <f>SUBSTITUTE(LEFT(Crate_BOMs[[#This Row],[PO Sublot-GL]],LEN(Crate_BOMs[[#This Row],[PO Sublot-GL]])-LEN(Crate_BOMs[[#This Row],[Glass Type]]))," ","")</f>
        <v>2.06</v>
      </c>
      <c r="AD433" s="6" t="str">
        <f>LEFT(Crate_BOMs[[#This Row],[no]],FIND(" ",Crate_BOMs[[#This Row],[no]],5)-1)</f>
        <v>PO 40544</v>
      </c>
      <c r="AE433" s="6" cm="1">
        <f t="array" ref="AE433">COUNTA(_xlfn.UNIQUE(_xlfn._xlws.FILTER(Crate_BOMs[PO],Crate_BOMs[crate no.]=Crate_BOMs[[#This Row],[crate no.]])))</f>
        <v>1</v>
      </c>
      <c r="AF433" s="10" t="str">
        <f>IF(Crate_BOMs[[#This Row],['# POs in Crate]]=1,"",IF(VLOOKUP(Crate_BOMs[[#This Row],[crate no.]],Crates_[[crate no.]:[New Sublot]],3,FALSE)="","",VLOOKUP(Crate_BOMs[[#This Row],[crate no.]],Crates_[[crate no.]:[New Sublot]],3,FALSE)))</f>
        <v/>
      </c>
      <c r="AG433" s="6" t="str">
        <f>IF(Crate_BOMs[[#This Row],['# POs in Crate]]=1,Crate_BOMs[[#This Row],[PO Sublot]],IF(Crate_BOMs[[#This Row],[UPDATED Sublot]]="","",Crate_BOMs[[#This Row],[UPDATED Sublot]]))</f>
        <v>2.06</v>
      </c>
    </row>
    <row r="434" spans="1:33" x14ac:dyDescent="0.25">
      <c r="A434">
        <v>11</v>
      </c>
      <c r="B434">
        <v>300520391</v>
      </c>
      <c r="C434">
        <v>2394815</v>
      </c>
      <c r="D434">
        <v>1</v>
      </c>
      <c r="E434" t="s">
        <v>177</v>
      </c>
      <c r="F434" t="s">
        <v>192</v>
      </c>
      <c r="G434">
        <v>2181</v>
      </c>
      <c r="H434">
        <v>870</v>
      </c>
      <c r="I434">
        <v>86</v>
      </c>
      <c r="J434">
        <v>34</v>
      </c>
      <c r="K434">
        <v>105</v>
      </c>
      <c r="L434">
        <v>1</v>
      </c>
      <c r="M434" t="s">
        <v>179</v>
      </c>
      <c r="N434" t="s">
        <v>180</v>
      </c>
      <c r="O434" s="2">
        <v>231.4853751</v>
      </c>
      <c r="P434" s="15">
        <v>45763</v>
      </c>
      <c r="Q434" s="15">
        <v>45783</v>
      </c>
      <c r="R434" s="15">
        <v>45790</v>
      </c>
      <c r="S434" t="s">
        <v>22</v>
      </c>
      <c r="T434">
        <v>13</v>
      </c>
      <c r="U434" s="2">
        <v>282.19169535999998</v>
      </c>
      <c r="V434" s="2">
        <v>6613.8678599999994</v>
      </c>
      <c r="W434" s="2">
        <v>7.9068244000000005</v>
      </c>
      <c r="X434" s="2">
        <v>2.4934384000000001</v>
      </c>
      <c r="Y434" s="2">
        <v>4.2782153599999999</v>
      </c>
      <c r="Z434" s="6">
        <f>Crate_BOMs[[#This Row],[glass weight (lb)]]+Crate_BOMs[[#This Row],[Crate Weight (lb)]]/COUNTIF(Crate_BOMs[crate no.],Crate_BOMs[[#This Row],[crate no.]])</f>
        <v>251.64192476857141</v>
      </c>
      <c r="AA434" s="6" t="str">
        <f>IFERROR(MID(Crate_BOMs[[#This Row],[no]],FIND("ECN",Crate_BOMs[[#This Row],[no]]),200),MID(Crate_BOMs[[#This Row],[no]],39,200))</f>
        <v>2.06 GLZ02</v>
      </c>
      <c r="AB434" s="6" t="str">
        <f>SUBSTITUTE(IF(RIGHT(Crate_BOMs[[#This Row],[PO Sublot-GL]],6)="curved",RIGHT(Crate_BOMs[[#This Row],[PO Sublot-GL]],12),RIGHT(Crate_BOMs[[#This Row],[PO Sublot-GL]],5))," ","")</f>
        <v>GLZ02</v>
      </c>
      <c r="AC434" s="6" t="str">
        <f>SUBSTITUTE(LEFT(Crate_BOMs[[#This Row],[PO Sublot-GL]],LEN(Crate_BOMs[[#This Row],[PO Sublot-GL]])-LEN(Crate_BOMs[[#This Row],[Glass Type]]))," ","")</f>
        <v>2.06</v>
      </c>
      <c r="AD434" s="6" t="str">
        <f>LEFT(Crate_BOMs[[#This Row],[no]],FIND(" ",Crate_BOMs[[#This Row],[no]],5)-1)</f>
        <v>PO 40544</v>
      </c>
      <c r="AE434" s="6" cm="1">
        <f t="array" ref="AE434">COUNTA(_xlfn.UNIQUE(_xlfn._xlws.FILTER(Crate_BOMs[PO],Crate_BOMs[crate no.]=Crate_BOMs[[#This Row],[crate no.]])))</f>
        <v>1</v>
      </c>
      <c r="AF434" s="10" t="str">
        <f>IF(Crate_BOMs[[#This Row],['# POs in Crate]]=1,"",IF(VLOOKUP(Crate_BOMs[[#This Row],[crate no.]],Crates_[[crate no.]:[New Sublot]],3,FALSE)="","",VLOOKUP(Crate_BOMs[[#This Row],[crate no.]],Crates_[[crate no.]:[New Sublot]],3,FALSE)))</f>
        <v/>
      </c>
      <c r="AG434" s="6" t="str">
        <f>IF(Crate_BOMs[[#This Row],['# POs in Crate]]=1,Crate_BOMs[[#This Row],[PO Sublot]],IF(Crate_BOMs[[#This Row],[UPDATED Sublot]]="","",Crate_BOMs[[#This Row],[UPDATED Sublot]]))</f>
        <v>2.06</v>
      </c>
    </row>
    <row r="435" spans="1:33" x14ac:dyDescent="0.25">
      <c r="A435">
        <v>11</v>
      </c>
      <c r="B435">
        <v>300520391</v>
      </c>
      <c r="C435">
        <v>2394815</v>
      </c>
      <c r="D435">
        <v>1</v>
      </c>
      <c r="E435" t="s">
        <v>177</v>
      </c>
      <c r="F435" t="s">
        <v>192</v>
      </c>
      <c r="G435">
        <v>2181</v>
      </c>
      <c r="H435">
        <v>870</v>
      </c>
      <c r="I435">
        <v>86</v>
      </c>
      <c r="J435">
        <v>34</v>
      </c>
      <c r="K435">
        <v>105</v>
      </c>
      <c r="L435">
        <v>1</v>
      </c>
      <c r="M435" t="s">
        <v>179</v>
      </c>
      <c r="N435" t="s">
        <v>180</v>
      </c>
      <c r="O435" s="2">
        <v>231.4853751</v>
      </c>
      <c r="P435" s="15">
        <v>45763</v>
      </c>
      <c r="Q435" s="15">
        <v>45783</v>
      </c>
      <c r="R435" s="15">
        <v>45790</v>
      </c>
      <c r="S435" t="s">
        <v>22</v>
      </c>
      <c r="T435">
        <v>13</v>
      </c>
      <c r="U435" s="2">
        <v>282.19169535999998</v>
      </c>
      <c r="V435" s="2">
        <v>6613.8678599999994</v>
      </c>
      <c r="W435" s="2">
        <v>7.9068244000000005</v>
      </c>
      <c r="X435" s="2">
        <v>2.4934384000000001</v>
      </c>
      <c r="Y435" s="2">
        <v>4.2782153599999999</v>
      </c>
      <c r="Z435" s="6">
        <f>Crate_BOMs[[#This Row],[glass weight (lb)]]+Crate_BOMs[[#This Row],[Crate Weight (lb)]]/COUNTIF(Crate_BOMs[crate no.],Crate_BOMs[[#This Row],[crate no.]])</f>
        <v>251.64192476857141</v>
      </c>
      <c r="AA435" s="6" t="str">
        <f>IFERROR(MID(Crate_BOMs[[#This Row],[no]],FIND("ECN",Crate_BOMs[[#This Row],[no]]),200),MID(Crate_BOMs[[#This Row],[no]],39,200))</f>
        <v>2.06 GLZ02</v>
      </c>
      <c r="AB435" s="6" t="str">
        <f>SUBSTITUTE(IF(RIGHT(Crate_BOMs[[#This Row],[PO Sublot-GL]],6)="curved",RIGHT(Crate_BOMs[[#This Row],[PO Sublot-GL]],12),RIGHT(Crate_BOMs[[#This Row],[PO Sublot-GL]],5))," ","")</f>
        <v>GLZ02</v>
      </c>
      <c r="AC435" s="6" t="str">
        <f>SUBSTITUTE(LEFT(Crate_BOMs[[#This Row],[PO Sublot-GL]],LEN(Crate_BOMs[[#This Row],[PO Sublot-GL]])-LEN(Crate_BOMs[[#This Row],[Glass Type]]))," ","")</f>
        <v>2.06</v>
      </c>
      <c r="AD435" s="6" t="str">
        <f>LEFT(Crate_BOMs[[#This Row],[no]],FIND(" ",Crate_BOMs[[#This Row],[no]],5)-1)</f>
        <v>PO 40544</v>
      </c>
      <c r="AE435" s="6" cm="1">
        <f t="array" ref="AE435">COUNTA(_xlfn.UNIQUE(_xlfn._xlws.FILTER(Crate_BOMs[PO],Crate_BOMs[crate no.]=Crate_BOMs[[#This Row],[crate no.]])))</f>
        <v>1</v>
      </c>
      <c r="AF435" s="10" t="str">
        <f>IF(Crate_BOMs[[#This Row],['# POs in Crate]]=1,"",IF(VLOOKUP(Crate_BOMs[[#This Row],[crate no.]],Crates_[[crate no.]:[New Sublot]],3,FALSE)="","",VLOOKUP(Crate_BOMs[[#This Row],[crate no.]],Crates_[[crate no.]:[New Sublot]],3,FALSE)))</f>
        <v/>
      </c>
      <c r="AG435" s="6" t="str">
        <f>IF(Crate_BOMs[[#This Row],['# POs in Crate]]=1,Crate_BOMs[[#This Row],[PO Sublot]],IF(Crate_BOMs[[#This Row],[UPDATED Sublot]]="","",Crate_BOMs[[#This Row],[UPDATED Sublot]]))</f>
        <v>2.06</v>
      </c>
    </row>
    <row r="436" spans="1:33" x14ac:dyDescent="0.25">
      <c r="A436">
        <v>11</v>
      </c>
      <c r="B436">
        <v>300520391</v>
      </c>
      <c r="C436">
        <v>2394815</v>
      </c>
      <c r="D436">
        <v>1</v>
      </c>
      <c r="E436" t="s">
        <v>177</v>
      </c>
      <c r="F436" t="s">
        <v>192</v>
      </c>
      <c r="G436">
        <v>2181</v>
      </c>
      <c r="H436">
        <v>870</v>
      </c>
      <c r="I436">
        <v>86</v>
      </c>
      <c r="J436">
        <v>34</v>
      </c>
      <c r="K436">
        <v>105</v>
      </c>
      <c r="L436">
        <v>1</v>
      </c>
      <c r="M436" t="s">
        <v>179</v>
      </c>
      <c r="N436" t="s">
        <v>180</v>
      </c>
      <c r="O436" s="2">
        <v>231.4853751</v>
      </c>
      <c r="P436" s="15">
        <v>45763</v>
      </c>
      <c r="Q436" s="15">
        <v>45783</v>
      </c>
      <c r="R436" s="15">
        <v>45790</v>
      </c>
      <c r="S436" t="s">
        <v>22</v>
      </c>
      <c r="T436">
        <v>13</v>
      </c>
      <c r="U436" s="2">
        <v>282.19169535999998</v>
      </c>
      <c r="V436" s="2">
        <v>6613.8678599999994</v>
      </c>
      <c r="W436" s="2">
        <v>7.9068244000000005</v>
      </c>
      <c r="X436" s="2">
        <v>2.4934384000000001</v>
      </c>
      <c r="Y436" s="2">
        <v>4.2782153599999999</v>
      </c>
      <c r="Z436" s="6">
        <f>Crate_BOMs[[#This Row],[glass weight (lb)]]+Crate_BOMs[[#This Row],[Crate Weight (lb)]]/COUNTIF(Crate_BOMs[crate no.],Crate_BOMs[[#This Row],[crate no.]])</f>
        <v>251.64192476857141</v>
      </c>
      <c r="AA436" s="6" t="str">
        <f>IFERROR(MID(Crate_BOMs[[#This Row],[no]],FIND("ECN",Crate_BOMs[[#This Row],[no]]),200),MID(Crate_BOMs[[#This Row],[no]],39,200))</f>
        <v>2.06 GLZ02</v>
      </c>
      <c r="AB436" s="6" t="str">
        <f>SUBSTITUTE(IF(RIGHT(Crate_BOMs[[#This Row],[PO Sublot-GL]],6)="curved",RIGHT(Crate_BOMs[[#This Row],[PO Sublot-GL]],12),RIGHT(Crate_BOMs[[#This Row],[PO Sublot-GL]],5))," ","")</f>
        <v>GLZ02</v>
      </c>
      <c r="AC436" s="6" t="str">
        <f>SUBSTITUTE(LEFT(Crate_BOMs[[#This Row],[PO Sublot-GL]],LEN(Crate_BOMs[[#This Row],[PO Sublot-GL]])-LEN(Crate_BOMs[[#This Row],[Glass Type]]))," ","")</f>
        <v>2.06</v>
      </c>
      <c r="AD436" s="6" t="str">
        <f>LEFT(Crate_BOMs[[#This Row],[no]],FIND(" ",Crate_BOMs[[#This Row],[no]],5)-1)</f>
        <v>PO 40544</v>
      </c>
      <c r="AE436" s="6" cm="1">
        <f t="array" ref="AE436">COUNTA(_xlfn.UNIQUE(_xlfn._xlws.FILTER(Crate_BOMs[PO],Crate_BOMs[crate no.]=Crate_BOMs[[#This Row],[crate no.]])))</f>
        <v>1</v>
      </c>
      <c r="AF436" s="10" t="str">
        <f>IF(Crate_BOMs[[#This Row],['# POs in Crate]]=1,"",IF(VLOOKUP(Crate_BOMs[[#This Row],[crate no.]],Crates_[[crate no.]:[New Sublot]],3,FALSE)="","",VLOOKUP(Crate_BOMs[[#This Row],[crate no.]],Crates_[[crate no.]:[New Sublot]],3,FALSE)))</f>
        <v/>
      </c>
      <c r="AG436" s="6" t="str">
        <f>IF(Crate_BOMs[[#This Row],['# POs in Crate]]=1,Crate_BOMs[[#This Row],[PO Sublot]],IF(Crate_BOMs[[#This Row],[UPDATED Sublot]]="","",Crate_BOMs[[#This Row],[UPDATED Sublot]]))</f>
        <v>2.06</v>
      </c>
    </row>
    <row r="437" spans="1:33" x14ac:dyDescent="0.25">
      <c r="A437">
        <v>11</v>
      </c>
      <c r="B437">
        <v>300521104</v>
      </c>
      <c r="C437">
        <v>2398362</v>
      </c>
      <c r="D437">
        <v>1</v>
      </c>
      <c r="E437" t="s">
        <v>181</v>
      </c>
      <c r="F437" t="s">
        <v>193</v>
      </c>
      <c r="G437">
        <v>4661</v>
      </c>
      <c r="H437">
        <v>1461</v>
      </c>
      <c r="I437">
        <v>184</v>
      </c>
      <c r="J437">
        <v>58</v>
      </c>
      <c r="K437">
        <v>477</v>
      </c>
      <c r="L437">
        <v>1</v>
      </c>
      <c r="M437" t="s">
        <v>194</v>
      </c>
      <c r="N437" t="s">
        <v>184</v>
      </c>
      <c r="O437" s="2">
        <v>1051.6049897399998</v>
      </c>
      <c r="P437" s="15">
        <v>45763</v>
      </c>
      <c r="Q437" s="15">
        <v>45783</v>
      </c>
      <c r="R437" s="15">
        <v>45790</v>
      </c>
      <c r="U437" s="2"/>
      <c r="V437" s="2"/>
      <c r="W437" s="2"/>
      <c r="X437" s="2"/>
      <c r="Y437" s="2"/>
      <c r="Z437" s="6">
        <f>Crate_BOMs[[#This Row],[glass weight (lb)]]+Crate_BOMs[[#This Row],[Crate Weight (lb)]]/COUNTIF(Crate_BOMs[crate no.],Crate_BOMs[[#This Row],[crate no.]])</f>
        <v>1051.6049897399998</v>
      </c>
      <c r="AA437" s="6" t="str">
        <f>IFERROR(MID(Crate_BOMs[[#This Row],[no]],FIND("ECN",Crate_BOMs[[#This Row],[no]]),200),MID(Crate_BOMs[[#This Row],[no]],39,200))</f>
        <v>2</v>
      </c>
      <c r="AB437" s="6" t="str">
        <f>SUBSTITUTE(IF(RIGHT(Crate_BOMs[[#This Row],[PO Sublot-GL]],6)="curved",RIGHT(Crate_BOMs[[#This Row],[PO Sublot-GL]],12),RIGHT(Crate_BOMs[[#This Row],[PO Sublot-GL]],5))," ","")</f>
        <v>2</v>
      </c>
      <c r="AC437" s="6" t="str">
        <f>SUBSTITUTE(LEFT(Crate_BOMs[[#This Row],[PO Sublot-GL]],LEN(Crate_BOMs[[#This Row],[PO Sublot-GL]])-LEN(Crate_BOMs[[#This Row],[Glass Type]]))," ","")</f>
        <v/>
      </c>
      <c r="AD437" s="6" t="str">
        <f>LEFT(Crate_BOMs[[#This Row],[no]],FIND(" ",Crate_BOMs[[#This Row],[no]],5)-1)</f>
        <v>PO 41545</v>
      </c>
      <c r="AE437" s="6" cm="1">
        <f t="array" ref="AE437">COUNTA(_xlfn.UNIQUE(_xlfn._xlws.FILTER(Crate_BOMs[PO],Crate_BOMs[crate no.]=Crate_BOMs[[#This Row],[crate no.]])))</f>
        <v>1</v>
      </c>
      <c r="AF437" s="10" t="str">
        <f>IF(Crate_BOMs[[#This Row],['# POs in Crate]]=1,"",IF(VLOOKUP(Crate_BOMs[[#This Row],[crate no.]],Crates_[[crate no.]:[New Sublot]],3,FALSE)="","",VLOOKUP(Crate_BOMs[[#This Row],[crate no.]],Crates_[[crate no.]:[New Sublot]],3,FALSE)))</f>
        <v/>
      </c>
      <c r="AG437" s="6" t="str">
        <f>IF(Crate_BOMs[[#This Row],['# POs in Crate]]=1,Crate_BOMs[[#This Row],[PO Sublot]],IF(Crate_BOMs[[#This Row],[UPDATED Sublot]]="","",Crate_BOMs[[#This Row],[UPDATED Sublot]]))</f>
        <v/>
      </c>
    </row>
    <row r="438" spans="1:33" x14ac:dyDescent="0.25">
      <c r="A438">
        <v>11</v>
      </c>
      <c r="B438">
        <v>300523923</v>
      </c>
      <c r="C438">
        <v>2394733</v>
      </c>
      <c r="D438">
        <v>3</v>
      </c>
      <c r="E438" t="s">
        <v>185</v>
      </c>
      <c r="F438" t="s">
        <v>58</v>
      </c>
      <c r="G438">
        <v>3680</v>
      </c>
      <c r="H438">
        <v>1099</v>
      </c>
      <c r="I438">
        <v>145</v>
      </c>
      <c r="J438">
        <v>43</v>
      </c>
      <c r="K438">
        <v>222</v>
      </c>
      <c r="L438">
        <v>1</v>
      </c>
      <c r="M438" t="s">
        <v>195</v>
      </c>
      <c r="N438" t="s">
        <v>187</v>
      </c>
      <c r="O438" s="2">
        <v>489.42622163999999</v>
      </c>
      <c r="P438" s="15">
        <v>45763</v>
      </c>
      <c r="Q438" s="15">
        <v>45783</v>
      </c>
      <c r="R438" s="15">
        <v>45790</v>
      </c>
      <c r="U438" s="2"/>
      <c r="V438" s="2"/>
      <c r="W438" s="2"/>
      <c r="X438" s="2"/>
      <c r="Y438" s="2"/>
      <c r="Z438" s="6">
        <f>Crate_BOMs[[#This Row],[glass weight (lb)]]+Crate_BOMs[[#This Row],[Crate Weight (lb)]]/COUNTIF(Crate_BOMs[crate no.],Crate_BOMs[[#This Row],[crate no.]])</f>
        <v>489.42622163999999</v>
      </c>
      <c r="AA438" s="6" t="str">
        <f>IFERROR(MID(Crate_BOMs[[#This Row],[no]],FIND("ECN",Crate_BOMs[[#This Row],[no]]),200),MID(Crate_BOMs[[#This Row],[no]],39,200))</f>
        <v>2.05 &amp; 2.09 GLZ01</v>
      </c>
      <c r="AB438" s="6" t="str">
        <f>SUBSTITUTE(IF(RIGHT(Crate_BOMs[[#This Row],[PO Sublot-GL]],6)="curved",RIGHT(Crate_BOMs[[#This Row],[PO Sublot-GL]],12),RIGHT(Crate_BOMs[[#This Row],[PO Sublot-GL]],5))," ","")</f>
        <v>GLZ01</v>
      </c>
      <c r="AC438" s="6" t="str">
        <f>SUBSTITUTE(LEFT(Crate_BOMs[[#This Row],[PO Sublot-GL]],LEN(Crate_BOMs[[#This Row],[PO Sublot-GL]])-LEN(Crate_BOMs[[#This Row],[Glass Type]]))," ","")</f>
        <v>2.05&amp;2.09</v>
      </c>
      <c r="AD438" s="6" t="str">
        <f>LEFT(Crate_BOMs[[#This Row],[no]],FIND(" ",Crate_BOMs[[#This Row],[no]],5)-1)</f>
        <v>PO 40536</v>
      </c>
      <c r="AE438" s="6" cm="1">
        <f t="array" ref="AE438">COUNTA(_xlfn.UNIQUE(_xlfn._xlws.FILTER(Crate_BOMs[PO],Crate_BOMs[crate no.]=Crate_BOMs[[#This Row],[crate no.]])))</f>
        <v>1</v>
      </c>
      <c r="AF438" s="10" t="str">
        <f>IF(Crate_BOMs[[#This Row],['# POs in Crate]]=1,"",IF(VLOOKUP(Crate_BOMs[[#This Row],[crate no.]],Crates_[[crate no.]:[New Sublot]],3,FALSE)="","",VLOOKUP(Crate_BOMs[[#This Row],[crate no.]],Crates_[[crate no.]:[New Sublot]],3,FALSE)))</f>
        <v/>
      </c>
      <c r="AG438" s="6" t="str">
        <f>IF(Crate_BOMs[[#This Row],['# POs in Crate]]=1,Crate_BOMs[[#This Row],[PO Sublot]],IF(Crate_BOMs[[#This Row],[UPDATED Sublot]]="","",Crate_BOMs[[#This Row],[UPDATED Sublot]]))</f>
        <v>2.05&amp;2.09</v>
      </c>
    </row>
    <row r="439" spans="1:33" x14ac:dyDescent="0.25">
      <c r="A439">
        <v>11</v>
      </c>
      <c r="B439">
        <v>300523923</v>
      </c>
      <c r="C439">
        <v>2394733</v>
      </c>
      <c r="D439">
        <v>3</v>
      </c>
      <c r="E439" t="s">
        <v>185</v>
      </c>
      <c r="F439" t="s">
        <v>58</v>
      </c>
      <c r="G439">
        <v>3680</v>
      </c>
      <c r="H439">
        <v>1099</v>
      </c>
      <c r="I439">
        <v>145</v>
      </c>
      <c r="J439">
        <v>43</v>
      </c>
      <c r="K439">
        <v>222</v>
      </c>
      <c r="L439">
        <v>1</v>
      </c>
      <c r="M439" t="s">
        <v>195</v>
      </c>
      <c r="N439" t="s">
        <v>187</v>
      </c>
      <c r="O439" s="2">
        <v>489.42622163999999</v>
      </c>
      <c r="P439" s="15">
        <v>45763</v>
      </c>
      <c r="Q439" s="15">
        <v>45783</v>
      </c>
      <c r="R439" s="15">
        <v>45790</v>
      </c>
      <c r="U439" s="2"/>
      <c r="V439" s="2"/>
      <c r="W439" s="2"/>
      <c r="X439" s="2"/>
      <c r="Y439" s="2"/>
      <c r="Z439" s="6">
        <f>Crate_BOMs[[#This Row],[glass weight (lb)]]+Crate_BOMs[[#This Row],[Crate Weight (lb)]]/COUNTIF(Crate_BOMs[crate no.],Crate_BOMs[[#This Row],[crate no.]])</f>
        <v>489.42622163999999</v>
      </c>
      <c r="AA439" s="6" t="str">
        <f>IFERROR(MID(Crate_BOMs[[#This Row],[no]],FIND("ECN",Crate_BOMs[[#This Row],[no]]),200),MID(Crate_BOMs[[#This Row],[no]],39,200))</f>
        <v>2.05 &amp; 2.09 GLZ01</v>
      </c>
      <c r="AB439" s="6" t="str">
        <f>SUBSTITUTE(IF(RIGHT(Crate_BOMs[[#This Row],[PO Sublot-GL]],6)="curved",RIGHT(Crate_BOMs[[#This Row],[PO Sublot-GL]],12),RIGHT(Crate_BOMs[[#This Row],[PO Sublot-GL]],5))," ","")</f>
        <v>GLZ01</v>
      </c>
      <c r="AC439" s="6" t="str">
        <f>SUBSTITUTE(LEFT(Crate_BOMs[[#This Row],[PO Sublot-GL]],LEN(Crate_BOMs[[#This Row],[PO Sublot-GL]])-LEN(Crate_BOMs[[#This Row],[Glass Type]]))," ","")</f>
        <v>2.05&amp;2.09</v>
      </c>
      <c r="AD439" s="6" t="str">
        <f>LEFT(Crate_BOMs[[#This Row],[no]],FIND(" ",Crate_BOMs[[#This Row],[no]],5)-1)</f>
        <v>PO 40536</v>
      </c>
      <c r="AE439" s="6" cm="1">
        <f t="array" ref="AE439">COUNTA(_xlfn.UNIQUE(_xlfn._xlws.FILTER(Crate_BOMs[PO],Crate_BOMs[crate no.]=Crate_BOMs[[#This Row],[crate no.]])))</f>
        <v>1</v>
      </c>
      <c r="AF439" s="10" t="str">
        <f>IF(Crate_BOMs[[#This Row],['# POs in Crate]]=1,"",IF(VLOOKUP(Crate_BOMs[[#This Row],[crate no.]],Crates_[[crate no.]:[New Sublot]],3,FALSE)="","",VLOOKUP(Crate_BOMs[[#This Row],[crate no.]],Crates_[[crate no.]:[New Sublot]],3,FALSE)))</f>
        <v/>
      </c>
      <c r="AG439" s="6" t="str">
        <f>IF(Crate_BOMs[[#This Row],['# POs in Crate]]=1,Crate_BOMs[[#This Row],[PO Sublot]],IF(Crate_BOMs[[#This Row],[UPDATED Sublot]]="","",Crate_BOMs[[#This Row],[UPDATED Sublot]]))</f>
        <v>2.05&amp;2.09</v>
      </c>
    </row>
    <row r="440" spans="1:33" x14ac:dyDescent="0.25">
      <c r="A440">
        <v>11</v>
      </c>
      <c r="B440">
        <v>300520672</v>
      </c>
      <c r="C440">
        <v>2394169</v>
      </c>
      <c r="D440">
        <v>1</v>
      </c>
      <c r="E440" t="s">
        <v>111</v>
      </c>
      <c r="F440" t="s">
        <v>68</v>
      </c>
      <c r="G440">
        <v>1781</v>
      </c>
      <c r="H440">
        <v>2496</v>
      </c>
      <c r="I440">
        <v>70</v>
      </c>
      <c r="J440">
        <v>98</v>
      </c>
      <c r="K440">
        <v>245</v>
      </c>
      <c r="L440">
        <v>1</v>
      </c>
      <c r="M440" t="s">
        <v>112</v>
      </c>
      <c r="N440" t="s">
        <v>188</v>
      </c>
      <c r="O440" s="2">
        <v>540.13254189999998</v>
      </c>
      <c r="P440" s="15">
        <v>45763</v>
      </c>
      <c r="Q440" s="15">
        <v>45783</v>
      </c>
      <c r="R440" s="15">
        <v>45790</v>
      </c>
      <c r="S440" t="s">
        <v>22</v>
      </c>
      <c r="T440">
        <v>11</v>
      </c>
      <c r="U440" s="2">
        <v>390.21820373999998</v>
      </c>
      <c r="V440" s="2">
        <v>6613.8678599999994</v>
      </c>
      <c r="W440" s="2">
        <v>8.7401577600000007</v>
      </c>
      <c r="X440" s="2">
        <v>2.4803150400000002</v>
      </c>
      <c r="Y440" s="2">
        <v>7.3293965600000002</v>
      </c>
      <c r="Z440" s="6">
        <f>Crate_BOMs[[#This Row],[glass weight (lb)]]+Crate_BOMs[[#This Row],[Crate Weight (lb)]]/COUNTIF(Crate_BOMs[crate no.],Crate_BOMs[[#This Row],[crate no.]])</f>
        <v>670.20527647999995</v>
      </c>
      <c r="AA440" s="6" t="str">
        <f>IFERROR(MID(Crate_BOMs[[#This Row],[no]],FIND("ECN",Crate_BOMs[[#This Row],[no]]),200),MID(Crate_BOMs[[#This Row],[no]],39,200))</f>
        <v>2.01 GLA02</v>
      </c>
      <c r="AB440" s="6" t="str">
        <f>SUBSTITUTE(IF(RIGHT(Crate_BOMs[[#This Row],[PO Sublot-GL]],6)="curved",RIGHT(Crate_BOMs[[#This Row],[PO Sublot-GL]],12),RIGHT(Crate_BOMs[[#This Row],[PO Sublot-GL]],5))," ","")</f>
        <v>GLA02</v>
      </c>
      <c r="AC440" s="6" t="str">
        <f>SUBSTITUTE(LEFT(Crate_BOMs[[#This Row],[PO Sublot-GL]],LEN(Crate_BOMs[[#This Row],[PO Sublot-GL]])-LEN(Crate_BOMs[[#This Row],[Glass Type]]))," ","")</f>
        <v>2.01</v>
      </c>
      <c r="AD440" s="6" t="str">
        <f>LEFT(Crate_BOMs[[#This Row],[no]],FIND(" ",Crate_BOMs[[#This Row],[no]],5)-1)</f>
        <v>PO 40535</v>
      </c>
      <c r="AE440" s="6" cm="1">
        <f t="array" ref="AE440">COUNTA(_xlfn.UNIQUE(_xlfn._xlws.FILTER(Crate_BOMs[PO],Crate_BOMs[crate no.]=Crate_BOMs[[#This Row],[crate no.]])))</f>
        <v>1</v>
      </c>
      <c r="AF440" s="10" t="str">
        <f>IF(Crate_BOMs[[#This Row],['# POs in Crate]]=1,"",IF(VLOOKUP(Crate_BOMs[[#This Row],[crate no.]],Crates_[[crate no.]:[New Sublot]],3,FALSE)="","",VLOOKUP(Crate_BOMs[[#This Row],[crate no.]],Crates_[[crate no.]:[New Sublot]],3,FALSE)))</f>
        <v/>
      </c>
      <c r="AG440" s="6" t="str">
        <f>IF(Crate_BOMs[[#This Row],['# POs in Crate]]=1,Crate_BOMs[[#This Row],[PO Sublot]],IF(Crate_BOMs[[#This Row],[UPDATED Sublot]]="","",Crate_BOMs[[#This Row],[UPDATED Sublot]]))</f>
        <v>2.01</v>
      </c>
    </row>
    <row r="441" spans="1:33" x14ac:dyDescent="0.25">
      <c r="A441">
        <v>11</v>
      </c>
      <c r="B441">
        <v>300520672</v>
      </c>
      <c r="C441">
        <v>2394169</v>
      </c>
      <c r="D441">
        <v>1</v>
      </c>
      <c r="E441" t="s">
        <v>111</v>
      </c>
      <c r="F441" t="s">
        <v>68</v>
      </c>
      <c r="G441">
        <v>1781</v>
      </c>
      <c r="H441">
        <v>2496</v>
      </c>
      <c r="I441">
        <v>70</v>
      </c>
      <c r="J441">
        <v>98</v>
      </c>
      <c r="K441">
        <v>245</v>
      </c>
      <c r="L441">
        <v>1</v>
      </c>
      <c r="M441" t="s">
        <v>112</v>
      </c>
      <c r="N441" t="s">
        <v>188</v>
      </c>
      <c r="O441" s="2">
        <v>540.13254189999998</v>
      </c>
      <c r="P441" s="15">
        <v>45763</v>
      </c>
      <c r="Q441" s="15">
        <v>45783</v>
      </c>
      <c r="R441" s="15">
        <v>45790</v>
      </c>
      <c r="S441" t="s">
        <v>22</v>
      </c>
      <c r="T441">
        <v>11</v>
      </c>
      <c r="U441" s="2">
        <v>390.21820373999998</v>
      </c>
      <c r="V441" s="2">
        <v>6613.8678599999994</v>
      </c>
      <c r="W441" s="2">
        <v>8.7401577600000007</v>
      </c>
      <c r="X441" s="2">
        <v>2.4803150400000002</v>
      </c>
      <c r="Y441" s="2">
        <v>7.3293965600000002</v>
      </c>
      <c r="Z441" s="6">
        <f>Crate_BOMs[[#This Row],[glass weight (lb)]]+Crate_BOMs[[#This Row],[Crate Weight (lb)]]/COUNTIF(Crate_BOMs[crate no.],Crate_BOMs[[#This Row],[crate no.]])</f>
        <v>670.20527647999995</v>
      </c>
      <c r="AA441" s="6" t="str">
        <f>IFERROR(MID(Crate_BOMs[[#This Row],[no]],FIND("ECN",Crate_BOMs[[#This Row],[no]]),200),MID(Crate_BOMs[[#This Row],[no]],39,200))</f>
        <v>2.01 GLA02</v>
      </c>
      <c r="AB441" s="6" t="str">
        <f>SUBSTITUTE(IF(RIGHT(Crate_BOMs[[#This Row],[PO Sublot-GL]],6)="curved",RIGHT(Crate_BOMs[[#This Row],[PO Sublot-GL]],12),RIGHT(Crate_BOMs[[#This Row],[PO Sublot-GL]],5))," ","")</f>
        <v>GLA02</v>
      </c>
      <c r="AC441" s="6" t="str">
        <f>SUBSTITUTE(LEFT(Crate_BOMs[[#This Row],[PO Sublot-GL]],LEN(Crate_BOMs[[#This Row],[PO Sublot-GL]])-LEN(Crate_BOMs[[#This Row],[Glass Type]]))," ","")</f>
        <v>2.01</v>
      </c>
      <c r="AD441" s="6" t="str">
        <f>LEFT(Crate_BOMs[[#This Row],[no]],FIND(" ",Crate_BOMs[[#This Row],[no]],5)-1)</f>
        <v>PO 40535</v>
      </c>
      <c r="AE441" s="6" cm="1">
        <f t="array" ref="AE441">COUNTA(_xlfn.UNIQUE(_xlfn._xlws.FILTER(Crate_BOMs[PO],Crate_BOMs[crate no.]=Crate_BOMs[[#This Row],[crate no.]])))</f>
        <v>1</v>
      </c>
      <c r="AF441" s="10" t="str">
        <f>IF(Crate_BOMs[[#This Row],['# POs in Crate]]=1,"",IF(VLOOKUP(Crate_BOMs[[#This Row],[crate no.]],Crates_[[crate no.]:[New Sublot]],3,FALSE)="","",VLOOKUP(Crate_BOMs[[#This Row],[crate no.]],Crates_[[crate no.]:[New Sublot]],3,FALSE)))</f>
        <v/>
      </c>
      <c r="AG441" s="6" t="str">
        <f>IF(Crate_BOMs[[#This Row],['# POs in Crate]]=1,Crate_BOMs[[#This Row],[PO Sublot]],IF(Crate_BOMs[[#This Row],[UPDATED Sublot]]="","",Crate_BOMs[[#This Row],[UPDATED Sublot]]))</f>
        <v>2.01</v>
      </c>
    </row>
    <row r="442" spans="1:33" x14ac:dyDescent="0.25">
      <c r="A442">
        <v>11</v>
      </c>
      <c r="B442">
        <v>300520672</v>
      </c>
      <c r="C442">
        <v>2394169</v>
      </c>
      <c r="D442">
        <v>3</v>
      </c>
      <c r="E442" t="s">
        <v>189</v>
      </c>
      <c r="F442" t="s">
        <v>68</v>
      </c>
      <c r="G442">
        <v>1775</v>
      </c>
      <c r="H442">
        <v>2496</v>
      </c>
      <c r="I442">
        <v>70</v>
      </c>
      <c r="J442">
        <v>98</v>
      </c>
      <c r="K442">
        <v>244</v>
      </c>
      <c r="L442">
        <v>1</v>
      </c>
      <c r="M442" t="s">
        <v>112</v>
      </c>
      <c r="N442" t="s">
        <v>188</v>
      </c>
      <c r="O442" s="2">
        <v>537.92791927999997</v>
      </c>
      <c r="P442" s="15">
        <v>45763</v>
      </c>
      <c r="Q442" s="15">
        <v>45783</v>
      </c>
      <c r="R442" s="15">
        <v>45790</v>
      </c>
      <c r="S442" t="s">
        <v>22</v>
      </c>
      <c r="T442">
        <v>11</v>
      </c>
      <c r="U442" s="2">
        <v>390.21820373999998</v>
      </c>
      <c r="V442" s="2">
        <v>6613.8678599999994</v>
      </c>
      <c r="W442" s="2">
        <v>8.7401577600000007</v>
      </c>
      <c r="X442" s="2">
        <v>2.4803150400000002</v>
      </c>
      <c r="Y442" s="2">
        <v>7.3293965600000002</v>
      </c>
      <c r="Z442" s="6">
        <f>Crate_BOMs[[#This Row],[glass weight (lb)]]+Crate_BOMs[[#This Row],[Crate Weight (lb)]]/COUNTIF(Crate_BOMs[crate no.],Crate_BOMs[[#This Row],[crate no.]])</f>
        <v>668.00065385999994</v>
      </c>
      <c r="AA442" s="6" t="str">
        <f>IFERROR(MID(Crate_BOMs[[#This Row],[no]],FIND("ECN",Crate_BOMs[[#This Row],[no]]),200),MID(Crate_BOMs[[#This Row],[no]],39,200))</f>
        <v>2.01 GLA02</v>
      </c>
      <c r="AB442" s="6" t="str">
        <f>SUBSTITUTE(IF(RIGHT(Crate_BOMs[[#This Row],[PO Sublot-GL]],6)="curved",RIGHT(Crate_BOMs[[#This Row],[PO Sublot-GL]],12),RIGHT(Crate_BOMs[[#This Row],[PO Sublot-GL]],5))," ","")</f>
        <v>GLA02</v>
      </c>
      <c r="AC442" s="6" t="str">
        <f>SUBSTITUTE(LEFT(Crate_BOMs[[#This Row],[PO Sublot-GL]],LEN(Crate_BOMs[[#This Row],[PO Sublot-GL]])-LEN(Crate_BOMs[[#This Row],[Glass Type]]))," ","")</f>
        <v>2.01</v>
      </c>
      <c r="AD442" s="6" t="str">
        <f>LEFT(Crate_BOMs[[#This Row],[no]],FIND(" ",Crate_BOMs[[#This Row],[no]],5)-1)</f>
        <v>PO 40535</v>
      </c>
      <c r="AE442" s="6" cm="1">
        <f t="array" ref="AE442">COUNTA(_xlfn.UNIQUE(_xlfn._xlws.FILTER(Crate_BOMs[PO],Crate_BOMs[crate no.]=Crate_BOMs[[#This Row],[crate no.]])))</f>
        <v>1</v>
      </c>
      <c r="AF442" s="10" t="str">
        <f>IF(Crate_BOMs[[#This Row],['# POs in Crate]]=1,"",IF(VLOOKUP(Crate_BOMs[[#This Row],[crate no.]],Crates_[[crate no.]:[New Sublot]],3,FALSE)="","",VLOOKUP(Crate_BOMs[[#This Row],[crate no.]],Crates_[[crate no.]:[New Sublot]],3,FALSE)))</f>
        <v/>
      </c>
      <c r="AG442" s="6" t="str">
        <f>IF(Crate_BOMs[[#This Row],['# POs in Crate]]=1,Crate_BOMs[[#This Row],[PO Sublot]],IF(Crate_BOMs[[#This Row],[UPDATED Sublot]]="","",Crate_BOMs[[#This Row],[UPDATED Sublot]]))</f>
        <v>2.01</v>
      </c>
    </row>
    <row r="443" spans="1:33" x14ac:dyDescent="0.25">
      <c r="A443">
        <v>11</v>
      </c>
      <c r="B443">
        <v>300521265</v>
      </c>
      <c r="C443">
        <v>2394817</v>
      </c>
      <c r="D443">
        <v>1</v>
      </c>
      <c r="E443" t="s">
        <v>177</v>
      </c>
      <c r="F443" t="s">
        <v>196</v>
      </c>
      <c r="G443">
        <v>2181</v>
      </c>
      <c r="H443">
        <v>870</v>
      </c>
      <c r="I443">
        <v>86</v>
      </c>
      <c r="J443">
        <v>34</v>
      </c>
      <c r="K443">
        <v>105</v>
      </c>
      <c r="L443">
        <v>1</v>
      </c>
      <c r="M443" t="s">
        <v>179</v>
      </c>
      <c r="N443" t="s">
        <v>180</v>
      </c>
      <c r="O443" s="2">
        <v>231.4853751</v>
      </c>
      <c r="P443" s="15">
        <v>45763</v>
      </c>
      <c r="Q443" s="15">
        <v>45783</v>
      </c>
      <c r="R443" s="15">
        <v>45790</v>
      </c>
      <c r="S443" t="s">
        <v>22</v>
      </c>
      <c r="T443">
        <v>13</v>
      </c>
      <c r="U443" s="2">
        <v>282.19169535999998</v>
      </c>
      <c r="V443" s="2">
        <v>6613.8678599999994</v>
      </c>
      <c r="W443" s="2">
        <v>7.9068244000000005</v>
      </c>
      <c r="X443" s="2">
        <v>2.4934384000000001</v>
      </c>
      <c r="Y443" s="2">
        <v>4.2782153599999999</v>
      </c>
      <c r="Z443" s="6">
        <f>Crate_BOMs[[#This Row],[glass weight (lb)]]+Crate_BOMs[[#This Row],[Crate Weight (lb)]]/COUNTIF(Crate_BOMs[crate no.],Crate_BOMs[[#This Row],[crate no.]])</f>
        <v>251.64192476857141</v>
      </c>
      <c r="AA443" s="6" t="str">
        <f>IFERROR(MID(Crate_BOMs[[#This Row],[no]],FIND("ECN",Crate_BOMs[[#This Row],[no]]),200),MID(Crate_BOMs[[#This Row],[no]],39,200))</f>
        <v>2.07 GLZ02</v>
      </c>
      <c r="AB443" s="6" t="str">
        <f>SUBSTITUTE(IF(RIGHT(Crate_BOMs[[#This Row],[PO Sublot-GL]],6)="curved",RIGHT(Crate_BOMs[[#This Row],[PO Sublot-GL]],12),RIGHT(Crate_BOMs[[#This Row],[PO Sublot-GL]],5))," ","")</f>
        <v>GLZ02</v>
      </c>
      <c r="AC443" s="6" t="str">
        <f>SUBSTITUTE(LEFT(Crate_BOMs[[#This Row],[PO Sublot-GL]],LEN(Crate_BOMs[[#This Row],[PO Sublot-GL]])-LEN(Crate_BOMs[[#This Row],[Glass Type]]))," ","")</f>
        <v>2.07</v>
      </c>
      <c r="AD443" s="6" t="str">
        <f>LEFT(Crate_BOMs[[#This Row],[no]],FIND(" ",Crate_BOMs[[#This Row],[no]],5)-1)</f>
        <v>PO 40545</v>
      </c>
      <c r="AE443" s="6" cm="1">
        <f t="array" ref="AE443">COUNTA(_xlfn.UNIQUE(_xlfn._xlws.FILTER(Crate_BOMs[PO],Crate_BOMs[crate no.]=Crate_BOMs[[#This Row],[crate no.]])))</f>
        <v>1</v>
      </c>
      <c r="AF443" s="10" t="str">
        <f>IF(Crate_BOMs[[#This Row],['# POs in Crate]]=1,"",IF(VLOOKUP(Crate_BOMs[[#This Row],[crate no.]],Crates_[[crate no.]:[New Sublot]],3,FALSE)="","",VLOOKUP(Crate_BOMs[[#This Row],[crate no.]],Crates_[[crate no.]:[New Sublot]],3,FALSE)))</f>
        <v/>
      </c>
      <c r="AG443" s="6" t="str">
        <f>IF(Crate_BOMs[[#This Row],['# POs in Crate]]=1,Crate_BOMs[[#This Row],[PO Sublot]],IF(Crate_BOMs[[#This Row],[UPDATED Sublot]]="","",Crate_BOMs[[#This Row],[UPDATED Sublot]]))</f>
        <v>2.07</v>
      </c>
    </row>
    <row r="444" spans="1:33" x14ac:dyDescent="0.25">
      <c r="A444">
        <v>11</v>
      </c>
      <c r="B444">
        <v>300521265</v>
      </c>
      <c r="C444">
        <v>2394817</v>
      </c>
      <c r="D444">
        <v>1</v>
      </c>
      <c r="E444" t="s">
        <v>177</v>
      </c>
      <c r="F444" t="s">
        <v>196</v>
      </c>
      <c r="G444">
        <v>2181</v>
      </c>
      <c r="H444">
        <v>870</v>
      </c>
      <c r="I444">
        <v>86</v>
      </c>
      <c r="J444">
        <v>34</v>
      </c>
      <c r="K444">
        <v>105</v>
      </c>
      <c r="L444">
        <v>1</v>
      </c>
      <c r="M444" t="s">
        <v>179</v>
      </c>
      <c r="N444" t="s">
        <v>180</v>
      </c>
      <c r="O444" s="2">
        <v>231.4853751</v>
      </c>
      <c r="P444" s="15">
        <v>45763</v>
      </c>
      <c r="Q444" s="15">
        <v>45783</v>
      </c>
      <c r="R444" s="15">
        <v>45790</v>
      </c>
      <c r="S444" t="s">
        <v>22</v>
      </c>
      <c r="T444">
        <v>13</v>
      </c>
      <c r="U444" s="2">
        <v>282.19169535999998</v>
      </c>
      <c r="V444" s="2">
        <v>6613.8678599999994</v>
      </c>
      <c r="W444" s="2">
        <v>7.9068244000000005</v>
      </c>
      <c r="X444" s="2">
        <v>2.4934384000000001</v>
      </c>
      <c r="Y444" s="2">
        <v>4.2782153599999999</v>
      </c>
      <c r="Z444" s="6">
        <f>Crate_BOMs[[#This Row],[glass weight (lb)]]+Crate_BOMs[[#This Row],[Crate Weight (lb)]]/COUNTIF(Crate_BOMs[crate no.],Crate_BOMs[[#This Row],[crate no.]])</f>
        <v>251.64192476857141</v>
      </c>
      <c r="AA444" s="6" t="str">
        <f>IFERROR(MID(Crate_BOMs[[#This Row],[no]],FIND("ECN",Crate_BOMs[[#This Row],[no]]),200),MID(Crate_BOMs[[#This Row],[no]],39,200))</f>
        <v>2.07 GLZ02</v>
      </c>
      <c r="AB444" s="6" t="str">
        <f>SUBSTITUTE(IF(RIGHT(Crate_BOMs[[#This Row],[PO Sublot-GL]],6)="curved",RIGHT(Crate_BOMs[[#This Row],[PO Sublot-GL]],12),RIGHT(Crate_BOMs[[#This Row],[PO Sublot-GL]],5))," ","")</f>
        <v>GLZ02</v>
      </c>
      <c r="AC444" s="6" t="str">
        <f>SUBSTITUTE(LEFT(Crate_BOMs[[#This Row],[PO Sublot-GL]],LEN(Crate_BOMs[[#This Row],[PO Sublot-GL]])-LEN(Crate_BOMs[[#This Row],[Glass Type]]))," ","")</f>
        <v>2.07</v>
      </c>
      <c r="AD444" s="6" t="str">
        <f>LEFT(Crate_BOMs[[#This Row],[no]],FIND(" ",Crate_BOMs[[#This Row],[no]],5)-1)</f>
        <v>PO 40545</v>
      </c>
      <c r="AE444" s="6" cm="1">
        <f t="array" ref="AE444">COUNTA(_xlfn.UNIQUE(_xlfn._xlws.FILTER(Crate_BOMs[PO],Crate_BOMs[crate no.]=Crate_BOMs[[#This Row],[crate no.]])))</f>
        <v>1</v>
      </c>
      <c r="AF444" s="10" t="str">
        <f>IF(Crate_BOMs[[#This Row],['# POs in Crate]]=1,"",IF(VLOOKUP(Crate_BOMs[[#This Row],[crate no.]],Crates_[[crate no.]:[New Sublot]],3,FALSE)="","",VLOOKUP(Crate_BOMs[[#This Row],[crate no.]],Crates_[[crate no.]:[New Sublot]],3,FALSE)))</f>
        <v/>
      </c>
      <c r="AG444" s="6" t="str">
        <f>IF(Crate_BOMs[[#This Row],['# POs in Crate]]=1,Crate_BOMs[[#This Row],[PO Sublot]],IF(Crate_BOMs[[#This Row],[UPDATED Sublot]]="","",Crate_BOMs[[#This Row],[UPDATED Sublot]]))</f>
        <v>2.07</v>
      </c>
    </row>
    <row r="445" spans="1:33" x14ac:dyDescent="0.25">
      <c r="A445">
        <v>11</v>
      </c>
      <c r="B445">
        <v>300521265</v>
      </c>
      <c r="C445">
        <v>2394817</v>
      </c>
      <c r="D445">
        <v>1</v>
      </c>
      <c r="E445" t="s">
        <v>177</v>
      </c>
      <c r="F445" t="s">
        <v>196</v>
      </c>
      <c r="G445">
        <v>2181</v>
      </c>
      <c r="H445">
        <v>870</v>
      </c>
      <c r="I445">
        <v>86</v>
      </c>
      <c r="J445">
        <v>34</v>
      </c>
      <c r="K445">
        <v>105</v>
      </c>
      <c r="L445">
        <v>1</v>
      </c>
      <c r="M445" t="s">
        <v>179</v>
      </c>
      <c r="N445" t="s">
        <v>180</v>
      </c>
      <c r="O445" s="2">
        <v>231.4853751</v>
      </c>
      <c r="P445" s="15">
        <v>45763</v>
      </c>
      <c r="Q445" s="15">
        <v>45783</v>
      </c>
      <c r="R445" s="15">
        <v>45790</v>
      </c>
      <c r="S445" t="s">
        <v>22</v>
      </c>
      <c r="T445">
        <v>13</v>
      </c>
      <c r="U445" s="2">
        <v>282.19169535999998</v>
      </c>
      <c r="V445" s="2">
        <v>6613.8678599999994</v>
      </c>
      <c r="W445" s="2">
        <v>7.9068244000000005</v>
      </c>
      <c r="X445" s="2">
        <v>2.4934384000000001</v>
      </c>
      <c r="Y445" s="2">
        <v>4.2782153599999999</v>
      </c>
      <c r="Z445" s="6">
        <f>Crate_BOMs[[#This Row],[glass weight (lb)]]+Crate_BOMs[[#This Row],[Crate Weight (lb)]]/COUNTIF(Crate_BOMs[crate no.],Crate_BOMs[[#This Row],[crate no.]])</f>
        <v>251.64192476857141</v>
      </c>
      <c r="AA445" s="6" t="str">
        <f>IFERROR(MID(Crate_BOMs[[#This Row],[no]],FIND("ECN",Crate_BOMs[[#This Row],[no]]),200),MID(Crate_BOMs[[#This Row],[no]],39,200))</f>
        <v>2.07 GLZ02</v>
      </c>
      <c r="AB445" s="6" t="str">
        <f>SUBSTITUTE(IF(RIGHT(Crate_BOMs[[#This Row],[PO Sublot-GL]],6)="curved",RIGHT(Crate_BOMs[[#This Row],[PO Sublot-GL]],12),RIGHT(Crate_BOMs[[#This Row],[PO Sublot-GL]],5))," ","")</f>
        <v>GLZ02</v>
      </c>
      <c r="AC445" s="6" t="str">
        <f>SUBSTITUTE(LEFT(Crate_BOMs[[#This Row],[PO Sublot-GL]],LEN(Crate_BOMs[[#This Row],[PO Sublot-GL]])-LEN(Crate_BOMs[[#This Row],[Glass Type]]))," ","")</f>
        <v>2.07</v>
      </c>
      <c r="AD445" s="6" t="str">
        <f>LEFT(Crate_BOMs[[#This Row],[no]],FIND(" ",Crate_BOMs[[#This Row],[no]],5)-1)</f>
        <v>PO 40545</v>
      </c>
      <c r="AE445" s="6" cm="1">
        <f t="array" ref="AE445">COUNTA(_xlfn.UNIQUE(_xlfn._xlws.FILTER(Crate_BOMs[PO],Crate_BOMs[crate no.]=Crate_BOMs[[#This Row],[crate no.]])))</f>
        <v>1</v>
      </c>
      <c r="AF445" s="10" t="str">
        <f>IF(Crate_BOMs[[#This Row],['# POs in Crate]]=1,"",IF(VLOOKUP(Crate_BOMs[[#This Row],[crate no.]],Crates_[[crate no.]:[New Sublot]],3,FALSE)="","",VLOOKUP(Crate_BOMs[[#This Row],[crate no.]],Crates_[[crate no.]:[New Sublot]],3,FALSE)))</f>
        <v/>
      </c>
      <c r="AG445" s="6" t="str">
        <f>IF(Crate_BOMs[[#This Row],['# POs in Crate]]=1,Crate_BOMs[[#This Row],[PO Sublot]],IF(Crate_BOMs[[#This Row],[UPDATED Sublot]]="","",Crate_BOMs[[#This Row],[UPDATED Sublot]]))</f>
        <v>2.07</v>
      </c>
    </row>
    <row r="446" spans="1:33" x14ac:dyDescent="0.25">
      <c r="A446">
        <v>11</v>
      </c>
      <c r="B446">
        <v>300521265</v>
      </c>
      <c r="C446">
        <v>2394817</v>
      </c>
      <c r="D446">
        <v>1</v>
      </c>
      <c r="E446" t="s">
        <v>177</v>
      </c>
      <c r="F446" t="s">
        <v>196</v>
      </c>
      <c r="G446">
        <v>2181</v>
      </c>
      <c r="H446">
        <v>870</v>
      </c>
      <c r="I446">
        <v>86</v>
      </c>
      <c r="J446">
        <v>34</v>
      </c>
      <c r="K446">
        <v>105</v>
      </c>
      <c r="L446">
        <v>1</v>
      </c>
      <c r="M446" t="s">
        <v>179</v>
      </c>
      <c r="N446" t="s">
        <v>180</v>
      </c>
      <c r="O446" s="2">
        <v>231.4853751</v>
      </c>
      <c r="P446" s="15">
        <v>45763</v>
      </c>
      <c r="Q446" s="15">
        <v>45783</v>
      </c>
      <c r="R446" s="15">
        <v>45790</v>
      </c>
      <c r="S446" t="s">
        <v>22</v>
      </c>
      <c r="T446">
        <v>13</v>
      </c>
      <c r="U446" s="2">
        <v>282.19169535999998</v>
      </c>
      <c r="V446" s="2">
        <v>6613.8678599999994</v>
      </c>
      <c r="W446" s="2">
        <v>7.9068244000000005</v>
      </c>
      <c r="X446" s="2">
        <v>2.4934384000000001</v>
      </c>
      <c r="Y446" s="2">
        <v>4.2782153599999999</v>
      </c>
      <c r="Z446" s="6">
        <f>Crate_BOMs[[#This Row],[glass weight (lb)]]+Crate_BOMs[[#This Row],[Crate Weight (lb)]]/COUNTIF(Crate_BOMs[crate no.],Crate_BOMs[[#This Row],[crate no.]])</f>
        <v>251.64192476857141</v>
      </c>
      <c r="AA446" s="6" t="str">
        <f>IFERROR(MID(Crate_BOMs[[#This Row],[no]],FIND("ECN",Crate_BOMs[[#This Row],[no]]),200),MID(Crate_BOMs[[#This Row],[no]],39,200))</f>
        <v>2.07 GLZ02</v>
      </c>
      <c r="AB446" s="6" t="str">
        <f>SUBSTITUTE(IF(RIGHT(Crate_BOMs[[#This Row],[PO Sublot-GL]],6)="curved",RIGHT(Crate_BOMs[[#This Row],[PO Sublot-GL]],12),RIGHT(Crate_BOMs[[#This Row],[PO Sublot-GL]],5))," ","")</f>
        <v>GLZ02</v>
      </c>
      <c r="AC446" s="6" t="str">
        <f>SUBSTITUTE(LEFT(Crate_BOMs[[#This Row],[PO Sublot-GL]],LEN(Crate_BOMs[[#This Row],[PO Sublot-GL]])-LEN(Crate_BOMs[[#This Row],[Glass Type]]))," ","")</f>
        <v>2.07</v>
      </c>
      <c r="AD446" s="6" t="str">
        <f>LEFT(Crate_BOMs[[#This Row],[no]],FIND(" ",Crate_BOMs[[#This Row],[no]],5)-1)</f>
        <v>PO 40545</v>
      </c>
      <c r="AE446" s="6" cm="1">
        <f t="array" ref="AE446">COUNTA(_xlfn.UNIQUE(_xlfn._xlws.FILTER(Crate_BOMs[PO],Crate_BOMs[crate no.]=Crate_BOMs[[#This Row],[crate no.]])))</f>
        <v>1</v>
      </c>
      <c r="AF446" s="10" t="str">
        <f>IF(Crate_BOMs[[#This Row],['# POs in Crate]]=1,"",IF(VLOOKUP(Crate_BOMs[[#This Row],[crate no.]],Crates_[[crate no.]:[New Sublot]],3,FALSE)="","",VLOOKUP(Crate_BOMs[[#This Row],[crate no.]],Crates_[[crate no.]:[New Sublot]],3,FALSE)))</f>
        <v/>
      </c>
      <c r="AG446" s="6" t="str">
        <f>IF(Crate_BOMs[[#This Row],['# POs in Crate]]=1,Crate_BOMs[[#This Row],[PO Sublot]],IF(Crate_BOMs[[#This Row],[UPDATED Sublot]]="","",Crate_BOMs[[#This Row],[UPDATED Sublot]]))</f>
        <v>2.07</v>
      </c>
    </row>
    <row r="447" spans="1:33" x14ac:dyDescent="0.25">
      <c r="A447">
        <v>11</v>
      </c>
      <c r="B447">
        <v>300521265</v>
      </c>
      <c r="C447">
        <v>2394817</v>
      </c>
      <c r="D447">
        <v>1</v>
      </c>
      <c r="E447" t="s">
        <v>177</v>
      </c>
      <c r="F447" t="s">
        <v>196</v>
      </c>
      <c r="G447">
        <v>2181</v>
      </c>
      <c r="H447">
        <v>870</v>
      </c>
      <c r="I447">
        <v>86</v>
      </c>
      <c r="J447">
        <v>34</v>
      </c>
      <c r="K447">
        <v>105</v>
      </c>
      <c r="L447">
        <v>1</v>
      </c>
      <c r="M447" t="s">
        <v>179</v>
      </c>
      <c r="N447" t="s">
        <v>180</v>
      </c>
      <c r="O447" s="2">
        <v>231.4853751</v>
      </c>
      <c r="P447" s="15">
        <v>45763</v>
      </c>
      <c r="Q447" s="15">
        <v>45783</v>
      </c>
      <c r="R447" s="15">
        <v>45790</v>
      </c>
      <c r="S447" t="s">
        <v>22</v>
      </c>
      <c r="T447">
        <v>13</v>
      </c>
      <c r="U447" s="2">
        <v>282.19169535999998</v>
      </c>
      <c r="V447" s="2">
        <v>6613.8678599999994</v>
      </c>
      <c r="W447" s="2">
        <v>7.9068244000000005</v>
      </c>
      <c r="X447" s="2">
        <v>2.4934384000000001</v>
      </c>
      <c r="Y447" s="2">
        <v>4.2782153599999999</v>
      </c>
      <c r="Z447" s="6">
        <f>Crate_BOMs[[#This Row],[glass weight (lb)]]+Crate_BOMs[[#This Row],[Crate Weight (lb)]]/COUNTIF(Crate_BOMs[crate no.],Crate_BOMs[[#This Row],[crate no.]])</f>
        <v>251.64192476857141</v>
      </c>
      <c r="AA447" s="6" t="str">
        <f>IFERROR(MID(Crate_BOMs[[#This Row],[no]],FIND("ECN",Crate_BOMs[[#This Row],[no]]),200),MID(Crate_BOMs[[#This Row],[no]],39,200))</f>
        <v>2.07 GLZ02</v>
      </c>
      <c r="AB447" s="6" t="str">
        <f>SUBSTITUTE(IF(RIGHT(Crate_BOMs[[#This Row],[PO Sublot-GL]],6)="curved",RIGHT(Crate_BOMs[[#This Row],[PO Sublot-GL]],12),RIGHT(Crate_BOMs[[#This Row],[PO Sublot-GL]],5))," ","")</f>
        <v>GLZ02</v>
      </c>
      <c r="AC447" s="6" t="str">
        <f>SUBSTITUTE(LEFT(Crate_BOMs[[#This Row],[PO Sublot-GL]],LEN(Crate_BOMs[[#This Row],[PO Sublot-GL]])-LEN(Crate_BOMs[[#This Row],[Glass Type]]))," ","")</f>
        <v>2.07</v>
      </c>
      <c r="AD447" s="6" t="str">
        <f>LEFT(Crate_BOMs[[#This Row],[no]],FIND(" ",Crate_BOMs[[#This Row],[no]],5)-1)</f>
        <v>PO 40545</v>
      </c>
      <c r="AE447" s="6" cm="1">
        <f t="array" ref="AE447">COUNTA(_xlfn.UNIQUE(_xlfn._xlws.FILTER(Crate_BOMs[PO],Crate_BOMs[crate no.]=Crate_BOMs[[#This Row],[crate no.]])))</f>
        <v>1</v>
      </c>
      <c r="AF447" s="10" t="str">
        <f>IF(Crate_BOMs[[#This Row],['# POs in Crate]]=1,"",IF(VLOOKUP(Crate_BOMs[[#This Row],[crate no.]],Crates_[[crate no.]:[New Sublot]],3,FALSE)="","",VLOOKUP(Crate_BOMs[[#This Row],[crate no.]],Crates_[[crate no.]:[New Sublot]],3,FALSE)))</f>
        <v/>
      </c>
      <c r="AG447" s="6" t="str">
        <f>IF(Crate_BOMs[[#This Row],['# POs in Crate]]=1,Crate_BOMs[[#This Row],[PO Sublot]],IF(Crate_BOMs[[#This Row],[UPDATED Sublot]]="","",Crate_BOMs[[#This Row],[UPDATED Sublot]]))</f>
        <v>2.07</v>
      </c>
    </row>
    <row r="448" spans="1:33" x14ac:dyDescent="0.25">
      <c r="A448">
        <v>11</v>
      </c>
      <c r="B448">
        <v>300521265</v>
      </c>
      <c r="C448">
        <v>2394817</v>
      </c>
      <c r="D448">
        <v>1</v>
      </c>
      <c r="E448" t="s">
        <v>177</v>
      </c>
      <c r="F448" t="s">
        <v>196</v>
      </c>
      <c r="G448">
        <v>2181</v>
      </c>
      <c r="H448">
        <v>870</v>
      </c>
      <c r="I448">
        <v>86</v>
      </c>
      <c r="J448">
        <v>34</v>
      </c>
      <c r="K448">
        <v>105</v>
      </c>
      <c r="L448">
        <v>1</v>
      </c>
      <c r="M448" t="s">
        <v>179</v>
      </c>
      <c r="N448" t="s">
        <v>180</v>
      </c>
      <c r="O448" s="2">
        <v>231.4853751</v>
      </c>
      <c r="P448" s="15">
        <v>45763</v>
      </c>
      <c r="Q448" s="15">
        <v>45783</v>
      </c>
      <c r="R448" s="15">
        <v>45790</v>
      </c>
      <c r="S448" t="s">
        <v>22</v>
      </c>
      <c r="T448">
        <v>13</v>
      </c>
      <c r="U448" s="2">
        <v>282.19169535999998</v>
      </c>
      <c r="V448" s="2">
        <v>6613.8678599999994</v>
      </c>
      <c r="W448" s="2">
        <v>7.9068244000000005</v>
      </c>
      <c r="X448" s="2">
        <v>2.4934384000000001</v>
      </c>
      <c r="Y448" s="2">
        <v>4.2782153599999999</v>
      </c>
      <c r="Z448" s="6">
        <f>Crate_BOMs[[#This Row],[glass weight (lb)]]+Crate_BOMs[[#This Row],[Crate Weight (lb)]]/COUNTIF(Crate_BOMs[crate no.],Crate_BOMs[[#This Row],[crate no.]])</f>
        <v>251.64192476857141</v>
      </c>
      <c r="AA448" s="6" t="str">
        <f>IFERROR(MID(Crate_BOMs[[#This Row],[no]],FIND("ECN",Crate_BOMs[[#This Row],[no]]),200),MID(Crate_BOMs[[#This Row],[no]],39,200))</f>
        <v>2.07 GLZ02</v>
      </c>
      <c r="AB448" s="6" t="str">
        <f>SUBSTITUTE(IF(RIGHT(Crate_BOMs[[#This Row],[PO Sublot-GL]],6)="curved",RIGHT(Crate_BOMs[[#This Row],[PO Sublot-GL]],12),RIGHT(Crate_BOMs[[#This Row],[PO Sublot-GL]],5))," ","")</f>
        <v>GLZ02</v>
      </c>
      <c r="AC448" s="6" t="str">
        <f>SUBSTITUTE(LEFT(Crate_BOMs[[#This Row],[PO Sublot-GL]],LEN(Crate_BOMs[[#This Row],[PO Sublot-GL]])-LEN(Crate_BOMs[[#This Row],[Glass Type]]))," ","")</f>
        <v>2.07</v>
      </c>
      <c r="AD448" s="6" t="str">
        <f>LEFT(Crate_BOMs[[#This Row],[no]],FIND(" ",Crate_BOMs[[#This Row],[no]],5)-1)</f>
        <v>PO 40545</v>
      </c>
      <c r="AE448" s="6" cm="1">
        <f t="array" ref="AE448">COUNTA(_xlfn.UNIQUE(_xlfn._xlws.FILTER(Crate_BOMs[PO],Crate_BOMs[crate no.]=Crate_BOMs[[#This Row],[crate no.]])))</f>
        <v>1</v>
      </c>
      <c r="AF448" s="10" t="str">
        <f>IF(Crate_BOMs[[#This Row],['# POs in Crate]]=1,"",IF(VLOOKUP(Crate_BOMs[[#This Row],[crate no.]],Crates_[[crate no.]:[New Sublot]],3,FALSE)="","",VLOOKUP(Crate_BOMs[[#This Row],[crate no.]],Crates_[[crate no.]:[New Sublot]],3,FALSE)))</f>
        <v/>
      </c>
      <c r="AG448" s="6" t="str">
        <f>IF(Crate_BOMs[[#This Row],['# POs in Crate]]=1,Crate_BOMs[[#This Row],[PO Sublot]],IF(Crate_BOMs[[#This Row],[UPDATED Sublot]]="","",Crate_BOMs[[#This Row],[UPDATED Sublot]]))</f>
        <v>2.07</v>
      </c>
    </row>
    <row r="449" spans="1:33" x14ac:dyDescent="0.25">
      <c r="A449">
        <v>11</v>
      </c>
      <c r="B449">
        <v>300521265</v>
      </c>
      <c r="C449">
        <v>2394817</v>
      </c>
      <c r="D449">
        <v>1</v>
      </c>
      <c r="E449" t="s">
        <v>177</v>
      </c>
      <c r="F449" t="s">
        <v>196</v>
      </c>
      <c r="G449">
        <v>2181</v>
      </c>
      <c r="H449">
        <v>870</v>
      </c>
      <c r="I449">
        <v>86</v>
      </c>
      <c r="J449">
        <v>34</v>
      </c>
      <c r="K449">
        <v>105</v>
      </c>
      <c r="L449">
        <v>1</v>
      </c>
      <c r="M449" t="s">
        <v>179</v>
      </c>
      <c r="N449" t="s">
        <v>180</v>
      </c>
      <c r="O449" s="2">
        <v>231.4853751</v>
      </c>
      <c r="P449" s="15">
        <v>45763</v>
      </c>
      <c r="Q449" s="15">
        <v>45783</v>
      </c>
      <c r="R449" s="15">
        <v>45790</v>
      </c>
      <c r="S449" t="s">
        <v>22</v>
      </c>
      <c r="T449">
        <v>13</v>
      </c>
      <c r="U449" s="2">
        <v>282.19169535999998</v>
      </c>
      <c r="V449" s="2">
        <v>6613.8678599999994</v>
      </c>
      <c r="W449" s="2">
        <v>7.9068244000000005</v>
      </c>
      <c r="X449" s="2">
        <v>2.4934384000000001</v>
      </c>
      <c r="Y449" s="2">
        <v>4.2782153599999999</v>
      </c>
      <c r="Z449" s="6">
        <f>Crate_BOMs[[#This Row],[glass weight (lb)]]+Crate_BOMs[[#This Row],[Crate Weight (lb)]]/COUNTIF(Crate_BOMs[crate no.],Crate_BOMs[[#This Row],[crate no.]])</f>
        <v>251.64192476857141</v>
      </c>
      <c r="AA449" s="6" t="str">
        <f>IFERROR(MID(Crate_BOMs[[#This Row],[no]],FIND("ECN",Crate_BOMs[[#This Row],[no]]),200),MID(Crate_BOMs[[#This Row],[no]],39,200))</f>
        <v>2.07 GLZ02</v>
      </c>
      <c r="AB449" s="6" t="str">
        <f>SUBSTITUTE(IF(RIGHT(Crate_BOMs[[#This Row],[PO Sublot-GL]],6)="curved",RIGHT(Crate_BOMs[[#This Row],[PO Sublot-GL]],12),RIGHT(Crate_BOMs[[#This Row],[PO Sublot-GL]],5))," ","")</f>
        <v>GLZ02</v>
      </c>
      <c r="AC449" s="6" t="str">
        <f>SUBSTITUTE(LEFT(Crate_BOMs[[#This Row],[PO Sublot-GL]],LEN(Crate_BOMs[[#This Row],[PO Sublot-GL]])-LEN(Crate_BOMs[[#This Row],[Glass Type]]))," ","")</f>
        <v>2.07</v>
      </c>
      <c r="AD449" s="6" t="str">
        <f>LEFT(Crate_BOMs[[#This Row],[no]],FIND(" ",Crate_BOMs[[#This Row],[no]],5)-1)</f>
        <v>PO 40545</v>
      </c>
      <c r="AE449" s="6" cm="1">
        <f t="array" ref="AE449">COUNTA(_xlfn.UNIQUE(_xlfn._xlws.FILTER(Crate_BOMs[PO],Crate_BOMs[crate no.]=Crate_BOMs[[#This Row],[crate no.]])))</f>
        <v>1</v>
      </c>
      <c r="AF449" s="10" t="str">
        <f>IF(Crate_BOMs[[#This Row],['# POs in Crate]]=1,"",IF(VLOOKUP(Crate_BOMs[[#This Row],[crate no.]],Crates_[[crate no.]:[New Sublot]],3,FALSE)="","",VLOOKUP(Crate_BOMs[[#This Row],[crate no.]],Crates_[[crate no.]:[New Sublot]],3,FALSE)))</f>
        <v/>
      </c>
      <c r="AG449" s="6" t="str">
        <f>IF(Crate_BOMs[[#This Row],['# POs in Crate]]=1,Crate_BOMs[[#This Row],[PO Sublot]],IF(Crate_BOMs[[#This Row],[UPDATED Sublot]]="","",Crate_BOMs[[#This Row],[UPDATED Sublot]]))</f>
        <v>2.07</v>
      </c>
    </row>
    <row r="450" spans="1:33" x14ac:dyDescent="0.25">
      <c r="A450">
        <v>11</v>
      </c>
      <c r="B450">
        <v>300521265</v>
      </c>
      <c r="C450">
        <v>2394817</v>
      </c>
      <c r="D450">
        <v>1</v>
      </c>
      <c r="E450" t="s">
        <v>177</v>
      </c>
      <c r="F450" t="s">
        <v>196</v>
      </c>
      <c r="G450">
        <v>2181</v>
      </c>
      <c r="H450">
        <v>870</v>
      </c>
      <c r="I450">
        <v>86</v>
      </c>
      <c r="J450">
        <v>34</v>
      </c>
      <c r="K450">
        <v>105</v>
      </c>
      <c r="L450">
        <v>1</v>
      </c>
      <c r="M450" t="s">
        <v>179</v>
      </c>
      <c r="N450" t="s">
        <v>180</v>
      </c>
      <c r="O450" s="2">
        <v>231.4853751</v>
      </c>
      <c r="P450" s="15">
        <v>45763</v>
      </c>
      <c r="Q450" s="15">
        <v>45783</v>
      </c>
      <c r="R450" s="15">
        <v>45790</v>
      </c>
      <c r="S450" t="s">
        <v>22</v>
      </c>
      <c r="T450">
        <v>13</v>
      </c>
      <c r="U450" s="2">
        <v>282.19169535999998</v>
      </c>
      <c r="V450" s="2">
        <v>6613.8678599999994</v>
      </c>
      <c r="W450" s="2">
        <v>7.9068244000000005</v>
      </c>
      <c r="X450" s="2">
        <v>2.4934384000000001</v>
      </c>
      <c r="Y450" s="2">
        <v>4.2782153599999999</v>
      </c>
      <c r="Z450" s="6">
        <f>Crate_BOMs[[#This Row],[glass weight (lb)]]+Crate_BOMs[[#This Row],[Crate Weight (lb)]]/COUNTIF(Crate_BOMs[crate no.],Crate_BOMs[[#This Row],[crate no.]])</f>
        <v>251.64192476857141</v>
      </c>
      <c r="AA450" s="6" t="str">
        <f>IFERROR(MID(Crate_BOMs[[#This Row],[no]],FIND("ECN",Crate_BOMs[[#This Row],[no]]),200),MID(Crate_BOMs[[#This Row],[no]],39,200))</f>
        <v>2.07 GLZ02</v>
      </c>
      <c r="AB450" s="6" t="str">
        <f>SUBSTITUTE(IF(RIGHT(Crate_BOMs[[#This Row],[PO Sublot-GL]],6)="curved",RIGHT(Crate_BOMs[[#This Row],[PO Sublot-GL]],12),RIGHT(Crate_BOMs[[#This Row],[PO Sublot-GL]],5))," ","")</f>
        <v>GLZ02</v>
      </c>
      <c r="AC450" s="6" t="str">
        <f>SUBSTITUTE(LEFT(Crate_BOMs[[#This Row],[PO Sublot-GL]],LEN(Crate_BOMs[[#This Row],[PO Sublot-GL]])-LEN(Crate_BOMs[[#This Row],[Glass Type]]))," ","")</f>
        <v>2.07</v>
      </c>
      <c r="AD450" s="6" t="str">
        <f>LEFT(Crate_BOMs[[#This Row],[no]],FIND(" ",Crate_BOMs[[#This Row],[no]],5)-1)</f>
        <v>PO 40545</v>
      </c>
      <c r="AE450" s="6" cm="1">
        <f t="array" ref="AE450">COUNTA(_xlfn.UNIQUE(_xlfn._xlws.FILTER(Crate_BOMs[PO],Crate_BOMs[crate no.]=Crate_BOMs[[#This Row],[crate no.]])))</f>
        <v>1</v>
      </c>
      <c r="AF450" s="10" t="str">
        <f>IF(Crate_BOMs[[#This Row],['# POs in Crate]]=1,"",IF(VLOOKUP(Crate_BOMs[[#This Row],[crate no.]],Crates_[[crate no.]:[New Sublot]],3,FALSE)="","",VLOOKUP(Crate_BOMs[[#This Row],[crate no.]],Crates_[[crate no.]:[New Sublot]],3,FALSE)))</f>
        <v/>
      </c>
      <c r="AG450" s="6" t="str">
        <f>IF(Crate_BOMs[[#This Row],['# POs in Crate]]=1,Crate_BOMs[[#This Row],[PO Sublot]],IF(Crate_BOMs[[#This Row],[UPDATED Sublot]]="","",Crate_BOMs[[#This Row],[UPDATED Sublot]]))</f>
        <v>2.07</v>
      </c>
    </row>
    <row r="451" spans="1:33" x14ac:dyDescent="0.25">
      <c r="A451">
        <v>11</v>
      </c>
      <c r="B451">
        <v>300521265</v>
      </c>
      <c r="C451">
        <v>2394817</v>
      </c>
      <c r="D451">
        <v>1</v>
      </c>
      <c r="E451" t="s">
        <v>177</v>
      </c>
      <c r="F451" t="s">
        <v>196</v>
      </c>
      <c r="G451">
        <v>2181</v>
      </c>
      <c r="H451">
        <v>870</v>
      </c>
      <c r="I451">
        <v>86</v>
      </c>
      <c r="J451">
        <v>34</v>
      </c>
      <c r="K451">
        <v>105</v>
      </c>
      <c r="L451">
        <v>1</v>
      </c>
      <c r="M451" t="s">
        <v>179</v>
      </c>
      <c r="N451" t="s">
        <v>180</v>
      </c>
      <c r="O451" s="2">
        <v>231.4853751</v>
      </c>
      <c r="P451" s="15">
        <v>45763</v>
      </c>
      <c r="Q451" s="15">
        <v>45783</v>
      </c>
      <c r="R451" s="15">
        <v>45790</v>
      </c>
      <c r="S451" t="s">
        <v>22</v>
      </c>
      <c r="T451">
        <v>13</v>
      </c>
      <c r="U451" s="2">
        <v>282.19169535999998</v>
      </c>
      <c r="V451" s="2">
        <v>6613.8678599999994</v>
      </c>
      <c r="W451" s="2">
        <v>7.9068244000000005</v>
      </c>
      <c r="X451" s="2">
        <v>2.4934384000000001</v>
      </c>
      <c r="Y451" s="2">
        <v>4.2782153599999999</v>
      </c>
      <c r="Z451" s="6">
        <f>Crate_BOMs[[#This Row],[glass weight (lb)]]+Crate_BOMs[[#This Row],[Crate Weight (lb)]]/COUNTIF(Crate_BOMs[crate no.],Crate_BOMs[[#This Row],[crate no.]])</f>
        <v>251.64192476857141</v>
      </c>
      <c r="AA451" s="6" t="str">
        <f>IFERROR(MID(Crate_BOMs[[#This Row],[no]],FIND("ECN",Crate_BOMs[[#This Row],[no]]),200),MID(Crate_BOMs[[#This Row],[no]],39,200))</f>
        <v>2.07 GLZ02</v>
      </c>
      <c r="AB451" s="6" t="str">
        <f>SUBSTITUTE(IF(RIGHT(Crate_BOMs[[#This Row],[PO Sublot-GL]],6)="curved",RIGHT(Crate_BOMs[[#This Row],[PO Sublot-GL]],12),RIGHT(Crate_BOMs[[#This Row],[PO Sublot-GL]],5))," ","")</f>
        <v>GLZ02</v>
      </c>
      <c r="AC451" s="6" t="str">
        <f>SUBSTITUTE(LEFT(Crate_BOMs[[#This Row],[PO Sublot-GL]],LEN(Crate_BOMs[[#This Row],[PO Sublot-GL]])-LEN(Crate_BOMs[[#This Row],[Glass Type]]))," ","")</f>
        <v>2.07</v>
      </c>
      <c r="AD451" s="6" t="str">
        <f>LEFT(Crate_BOMs[[#This Row],[no]],FIND(" ",Crate_BOMs[[#This Row],[no]],5)-1)</f>
        <v>PO 40545</v>
      </c>
      <c r="AE451" s="6" cm="1">
        <f t="array" ref="AE451">COUNTA(_xlfn.UNIQUE(_xlfn._xlws.FILTER(Crate_BOMs[PO],Crate_BOMs[crate no.]=Crate_BOMs[[#This Row],[crate no.]])))</f>
        <v>1</v>
      </c>
      <c r="AF451" s="10" t="str">
        <f>IF(Crate_BOMs[[#This Row],['# POs in Crate]]=1,"",IF(VLOOKUP(Crate_BOMs[[#This Row],[crate no.]],Crates_[[crate no.]:[New Sublot]],3,FALSE)="","",VLOOKUP(Crate_BOMs[[#This Row],[crate no.]],Crates_[[crate no.]:[New Sublot]],3,FALSE)))</f>
        <v/>
      </c>
      <c r="AG451" s="6" t="str">
        <f>IF(Crate_BOMs[[#This Row],['# POs in Crate]]=1,Crate_BOMs[[#This Row],[PO Sublot]],IF(Crate_BOMs[[#This Row],[UPDATED Sublot]]="","",Crate_BOMs[[#This Row],[UPDATED Sublot]]))</f>
        <v>2.07</v>
      </c>
    </row>
    <row r="452" spans="1:33" x14ac:dyDescent="0.25">
      <c r="A452">
        <v>11</v>
      </c>
      <c r="B452">
        <v>300521265</v>
      </c>
      <c r="C452">
        <v>2394817</v>
      </c>
      <c r="D452">
        <v>1</v>
      </c>
      <c r="E452" t="s">
        <v>177</v>
      </c>
      <c r="F452" t="s">
        <v>196</v>
      </c>
      <c r="G452">
        <v>2181</v>
      </c>
      <c r="H452">
        <v>870</v>
      </c>
      <c r="I452">
        <v>86</v>
      </c>
      <c r="J452">
        <v>34</v>
      </c>
      <c r="K452">
        <v>105</v>
      </c>
      <c r="L452">
        <v>1</v>
      </c>
      <c r="M452" t="s">
        <v>179</v>
      </c>
      <c r="N452" t="s">
        <v>180</v>
      </c>
      <c r="O452" s="2">
        <v>231.4853751</v>
      </c>
      <c r="P452" s="15">
        <v>45763</v>
      </c>
      <c r="Q452" s="15">
        <v>45783</v>
      </c>
      <c r="R452" s="15">
        <v>45790</v>
      </c>
      <c r="S452" t="s">
        <v>22</v>
      </c>
      <c r="T452">
        <v>13</v>
      </c>
      <c r="U452" s="2">
        <v>282.19169535999998</v>
      </c>
      <c r="V452" s="2">
        <v>6613.8678599999994</v>
      </c>
      <c r="W452" s="2">
        <v>7.9068244000000005</v>
      </c>
      <c r="X452" s="2">
        <v>2.4934384000000001</v>
      </c>
      <c r="Y452" s="2">
        <v>4.2782153599999999</v>
      </c>
      <c r="Z452" s="6">
        <f>Crate_BOMs[[#This Row],[glass weight (lb)]]+Crate_BOMs[[#This Row],[Crate Weight (lb)]]/COUNTIF(Crate_BOMs[crate no.],Crate_BOMs[[#This Row],[crate no.]])</f>
        <v>251.64192476857141</v>
      </c>
      <c r="AA452" s="6" t="str">
        <f>IFERROR(MID(Crate_BOMs[[#This Row],[no]],FIND("ECN",Crate_BOMs[[#This Row],[no]]),200),MID(Crate_BOMs[[#This Row],[no]],39,200))</f>
        <v>2.07 GLZ02</v>
      </c>
      <c r="AB452" s="6" t="str">
        <f>SUBSTITUTE(IF(RIGHT(Crate_BOMs[[#This Row],[PO Sublot-GL]],6)="curved",RIGHT(Crate_BOMs[[#This Row],[PO Sublot-GL]],12),RIGHT(Crate_BOMs[[#This Row],[PO Sublot-GL]],5))," ","")</f>
        <v>GLZ02</v>
      </c>
      <c r="AC452" s="6" t="str">
        <f>SUBSTITUTE(LEFT(Crate_BOMs[[#This Row],[PO Sublot-GL]],LEN(Crate_BOMs[[#This Row],[PO Sublot-GL]])-LEN(Crate_BOMs[[#This Row],[Glass Type]]))," ","")</f>
        <v>2.07</v>
      </c>
      <c r="AD452" s="6" t="str">
        <f>LEFT(Crate_BOMs[[#This Row],[no]],FIND(" ",Crate_BOMs[[#This Row],[no]],5)-1)</f>
        <v>PO 40545</v>
      </c>
      <c r="AE452" s="6" cm="1">
        <f t="array" ref="AE452">COUNTA(_xlfn.UNIQUE(_xlfn._xlws.FILTER(Crate_BOMs[PO],Crate_BOMs[crate no.]=Crate_BOMs[[#This Row],[crate no.]])))</f>
        <v>1</v>
      </c>
      <c r="AF452" s="10" t="str">
        <f>IF(Crate_BOMs[[#This Row],['# POs in Crate]]=1,"",IF(VLOOKUP(Crate_BOMs[[#This Row],[crate no.]],Crates_[[crate no.]:[New Sublot]],3,FALSE)="","",VLOOKUP(Crate_BOMs[[#This Row],[crate no.]],Crates_[[crate no.]:[New Sublot]],3,FALSE)))</f>
        <v/>
      </c>
      <c r="AG452" s="6" t="str">
        <f>IF(Crate_BOMs[[#This Row],['# POs in Crate]]=1,Crate_BOMs[[#This Row],[PO Sublot]],IF(Crate_BOMs[[#This Row],[UPDATED Sublot]]="","",Crate_BOMs[[#This Row],[UPDATED Sublot]]))</f>
        <v>2.07</v>
      </c>
    </row>
    <row r="453" spans="1:33" x14ac:dyDescent="0.25">
      <c r="A453">
        <v>11</v>
      </c>
      <c r="B453">
        <v>300521265</v>
      </c>
      <c r="C453">
        <v>2394817</v>
      </c>
      <c r="D453">
        <v>1</v>
      </c>
      <c r="E453" t="s">
        <v>177</v>
      </c>
      <c r="F453" t="s">
        <v>196</v>
      </c>
      <c r="G453">
        <v>2181</v>
      </c>
      <c r="H453">
        <v>870</v>
      </c>
      <c r="I453">
        <v>86</v>
      </c>
      <c r="J453">
        <v>34</v>
      </c>
      <c r="K453">
        <v>105</v>
      </c>
      <c r="L453">
        <v>1</v>
      </c>
      <c r="M453" t="s">
        <v>179</v>
      </c>
      <c r="N453" t="s">
        <v>180</v>
      </c>
      <c r="O453" s="2">
        <v>231.4853751</v>
      </c>
      <c r="P453" s="15">
        <v>45763</v>
      </c>
      <c r="Q453" s="15">
        <v>45783</v>
      </c>
      <c r="R453" s="15">
        <v>45790</v>
      </c>
      <c r="S453" t="s">
        <v>22</v>
      </c>
      <c r="T453">
        <v>13</v>
      </c>
      <c r="U453" s="2">
        <v>282.19169535999998</v>
      </c>
      <c r="V453" s="2">
        <v>6613.8678599999994</v>
      </c>
      <c r="W453" s="2">
        <v>7.9068244000000005</v>
      </c>
      <c r="X453" s="2">
        <v>2.4934384000000001</v>
      </c>
      <c r="Y453" s="2">
        <v>4.2782153599999999</v>
      </c>
      <c r="Z453" s="6">
        <f>Crate_BOMs[[#This Row],[glass weight (lb)]]+Crate_BOMs[[#This Row],[Crate Weight (lb)]]/COUNTIF(Crate_BOMs[crate no.],Crate_BOMs[[#This Row],[crate no.]])</f>
        <v>251.64192476857141</v>
      </c>
      <c r="AA453" s="6" t="str">
        <f>IFERROR(MID(Crate_BOMs[[#This Row],[no]],FIND("ECN",Crate_BOMs[[#This Row],[no]]),200),MID(Crate_BOMs[[#This Row],[no]],39,200))</f>
        <v>2.07 GLZ02</v>
      </c>
      <c r="AB453" s="6" t="str">
        <f>SUBSTITUTE(IF(RIGHT(Crate_BOMs[[#This Row],[PO Sublot-GL]],6)="curved",RIGHT(Crate_BOMs[[#This Row],[PO Sublot-GL]],12),RIGHT(Crate_BOMs[[#This Row],[PO Sublot-GL]],5))," ","")</f>
        <v>GLZ02</v>
      </c>
      <c r="AC453" s="6" t="str">
        <f>SUBSTITUTE(LEFT(Crate_BOMs[[#This Row],[PO Sublot-GL]],LEN(Crate_BOMs[[#This Row],[PO Sublot-GL]])-LEN(Crate_BOMs[[#This Row],[Glass Type]]))," ","")</f>
        <v>2.07</v>
      </c>
      <c r="AD453" s="6" t="str">
        <f>LEFT(Crate_BOMs[[#This Row],[no]],FIND(" ",Crate_BOMs[[#This Row],[no]],5)-1)</f>
        <v>PO 40545</v>
      </c>
      <c r="AE453" s="6" cm="1">
        <f t="array" ref="AE453">COUNTA(_xlfn.UNIQUE(_xlfn._xlws.FILTER(Crate_BOMs[PO],Crate_BOMs[crate no.]=Crate_BOMs[[#This Row],[crate no.]])))</f>
        <v>1</v>
      </c>
      <c r="AF453" s="10" t="str">
        <f>IF(Crate_BOMs[[#This Row],['# POs in Crate]]=1,"",IF(VLOOKUP(Crate_BOMs[[#This Row],[crate no.]],Crates_[[crate no.]:[New Sublot]],3,FALSE)="","",VLOOKUP(Crate_BOMs[[#This Row],[crate no.]],Crates_[[crate no.]:[New Sublot]],3,FALSE)))</f>
        <v/>
      </c>
      <c r="AG453" s="6" t="str">
        <f>IF(Crate_BOMs[[#This Row],['# POs in Crate]]=1,Crate_BOMs[[#This Row],[PO Sublot]],IF(Crate_BOMs[[#This Row],[UPDATED Sublot]]="","",Crate_BOMs[[#This Row],[UPDATED Sublot]]))</f>
        <v>2.07</v>
      </c>
    </row>
    <row r="454" spans="1:33" x14ac:dyDescent="0.25">
      <c r="A454">
        <v>11</v>
      </c>
      <c r="B454">
        <v>300521265</v>
      </c>
      <c r="C454">
        <v>2394817</v>
      </c>
      <c r="D454">
        <v>1</v>
      </c>
      <c r="E454" t="s">
        <v>177</v>
      </c>
      <c r="F454" t="s">
        <v>196</v>
      </c>
      <c r="G454">
        <v>2181</v>
      </c>
      <c r="H454">
        <v>870</v>
      </c>
      <c r="I454">
        <v>86</v>
      </c>
      <c r="J454">
        <v>34</v>
      </c>
      <c r="K454">
        <v>105</v>
      </c>
      <c r="L454">
        <v>1</v>
      </c>
      <c r="M454" t="s">
        <v>179</v>
      </c>
      <c r="N454" t="s">
        <v>180</v>
      </c>
      <c r="O454" s="2">
        <v>231.4853751</v>
      </c>
      <c r="P454" s="15">
        <v>45763</v>
      </c>
      <c r="Q454" s="15">
        <v>45783</v>
      </c>
      <c r="R454" s="15">
        <v>45790</v>
      </c>
      <c r="S454" t="s">
        <v>22</v>
      </c>
      <c r="T454">
        <v>13</v>
      </c>
      <c r="U454" s="2">
        <v>282.19169535999998</v>
      </c>
      <c r="V454" s="2">
        <v>6613.8678599999994</v>
      </c>
      <c r="W454" s="2">
        <v>7.9068244000000005</v>
      </c>
      <c r="X454" s="2">
        <v>2.4934384000000001</v>
      </c>
      <c r="Y454" s="2">
        <v>4.2782153599999999</v>
      </c>
      <c r="Z454" s="6">
        <f>Crate_BOMs[[#This Row],[glass weight (lb)]]+Crate_BOMs[[#This Row],[Crate Weight (lb)]]/COUNTIF(Crate_BOMs[crate no.],Crate_BOMs[[#This Row],[crate no.]])</f>
        <v>251.64192476857141</v>
      </c>
      <c r="AA454" s="6" t="str">
        <f>IFERROR(MID(Crate_BOMs[[#This Row],[no]],FIND("ECN",Crate_BOMs[[#This Row],[no]]),200),MID(Crate_BOMs[[#This Row],[no]],39,200))</f>
        <v>2.07 GLZ02</v>
      </c>
      <c r="AB454" s="6" t="str">
        <f>SUBSTITUTE(IF(RIGHT(Crate_BOMs[[#This Row],[PO Sublot-GL]],6)="curved",RIGHT(Crate_BOMs[[#This Row],[PO Sublot-GL]],12),RIGHT(Crate_BOMs[[#This Row],[PO Sublot-GL]],5))," ","")</f>
        <v>GLZ02</v>
      </c>
      <c r="AC454" s="6" t="str">
        <f>SUBSTITUTE(LEFT(Crate_BOMs[[#This Row],[PO Sublot-GL]],LEN(Crate_BOMs[[#This Row],[PO Sublot-GL]])-LEN(Crate_BOMs[[#This Row],[Glass Type]]))," ","")</f>
        <v>2.07</v>
      </c>
      <c r="AD454" s="6" t="str">
        <f>LEFT(Crate_BOMs[[#This Row],[no]],FIND(" ",Crate_BOMs[[#This Row],[no]],5)-1)</f>
        <v>PO 40545</v>
      </c>
      <c r="AE454" s="6" cm="1">
        <f t="array" ref="AE454">COUNTA(_xlfn.UNIQUE(_xlfn._xlws.FILTER(Crate_BOMs[PO],Crate_BOMs[crate no.]=Crate_BOMs[[#This Row],[crate no.]])))</f>
        <v>1</v>
      </c>
      <c r="AF454" s="10" t="str">
        <f>IF(Crate_BOMs[[#This Row],['# POs in Crate]]=1,"",IF(VLOOKUP(Crate_BOMs[[#This Row],[crate no.]],Crates_[[crate no.]:[New Sublot]],3,FALSE)="","",VLOOKUP(Crate_BOMs[[#This Row],[crate no.]],Crates_[[crate no.]:[New Sublot]],3,FALSE)))</f>
        <v/>
      </c>
      <c r="AG454" s="6" t="str">
        <f>IF(Crate_BOMs[[#This Row],['# POs in Crate]]=1,Crate_BOMs[[#This Row],[PO Sublot]],IF(Crate_BOMs[[#This Row],[UPDATED Sublot]]="","",Crate_BOMs[[#This Row],[UPDATED Sublot]]))</f>
        <v>2.07</v>
      </c>
    </row>
    <row r="455" spans="1:33" x14ac:dyDescent="0.25">
      <c r="A455">
        <v>11</v>
      </c>
      <c r="B455">
        <v>300521265</v>
      </c>
      <c r="C455">
        <v>2394817</v>
      </c>
      <c r="D455">
        <v>1</v>
      </c>
      <c r="E455" t="s">
        <v>177</v>
      </c>
      <c r="F455" t="s">
        <v>196</v>
      </c>
      <c r="G455">
        <v>2181</v>
      </c>
      <c r="H455">
        <v>870</v>
      </c>
      <c r="I455">
        <v>86</v>
      </c>
      <c r="J455">
        <v>34</v>
      </c>
      <c r="K455">
        <v>105</v>
      </c>
      <c r="L455">
        <v>1</v>
      </c>
      <c r="M455" t="s">
        <v>179</v>
      </c>
      <c r="N455" t="s">
        <v>180</v>
      </c>
      <c r="O455" s="2">
        <v>231.4853751</v>
      </c>
      <c r="P455" s="15">
        <v>45763</v>
      </c>
      <c r="Q455" s="15">
        <v>45783</v>
      </c>
      <c r="R455" s="15">
        <v>45790</v>
      </c>
      <c r="S455" t="s">
        <v>22</v>
      </c>
      <c r="T455">
        <v>13</v>
      </c>
      <c r="U455" s="2">
        <v>282.19169535999998</v>
      </c>
      <c r="V455" s="2">
        <v>6613.8678599999994</v>
      </c>
      <c r="W455" s="2">
        <v>7.9068244000000005</v>
      </c>
      <c r="X455" s="2">
        <v>2.4934384000000001</v>
      </c>
      <c r="Y455" s="2">
        <v>4.2782153599999999</v>
      </c>
      <c r="Z455" s="6">
        <f>Crate_BOMs[[#This Row],[glass weight (lb)]]+Crate_BOMs[[#This Row],[Crate Weight (lb)]]/COUNTIF(Crate_BOMs[crate no.],Crate_BOMs[[#This Row],[crate no.]])</f>
        <v>251.64192476857141</v>
      </c>
      <c r="AA455" s="6" t="str">
        <f>IFERROR(MID(Crate_BOMs[[#This Row],[no]],FIND("ECN",Crate_BOMs[[#This Row],[no]]),200),MID(Crate_BOMs[[#This Row],[no]],39,200))</f>
        <v>2.07 GLZ02</v>
      </c>
      <c r="AB455" s="6" t="str">
        <f>SUBSTITUTE(IF(RIGHT(Crate_BOMs[[#This Row],[PO Sublot-GL]],6)="curved",RIGHT(Crate_BOMs[[#This Row],[PO Sublot-GL]],12),RIGHT(Crate_BOMs[[#This Row],[PO Sublot-GL]],5))," ","")</f>
        <v>GLZ02</v>
      </c>
      <c r="AC455" s="6" t="str">
        <f>SUBSTITUTE(LEFT(Crate_BOMs[[#This Row],[PO Sublot-GL]],LEN(Crate_BOMs[[#This Row],[PO Sublot-GL]])-LEN(Crate_BOMs[[#This Row],[Glass Type]]))," ","")</f>
        <v>2.07</v>
      </c>
      <c r="AD455" s="6" t="str">
        <f>LEFT(Crate_BOMs[[#This Row],[no]],FIND(" ",Crate_BOMs[[#This Row],[no]],5)-1)</f>
        <v>PO 40545</v>
      </c>
      <c r="AE455" s="6" cm="1">
        <f t="array" ref="AE455">COUNTA(_xlfn.UNIQUE(_xlfn._xlws.FILTER(Crate_BOMs[PO],Crate_BOMs[crate no.]=Crate_BOMs[[#This Row],[crate no.]])))</f>
        <v>1</v>
      </c>
      <c r="AF455" s="10" t="str">
        <f>IF(Crate_BOMs[[#This Row],['# POs in Crate]]=1,"",IF(VLOOKUP(Crate_BOMs[[#This Row],[crate no.]],Crates_[[crate no.]:[New Sublot]],3,FALSE)="","",VLOOKUP(Crate_BOMs[[#This Row],[crate no.]],Crates_[[crate no.]:[New Sublot]],3,FALSE)))</f>
        <v/>
      </c>
      <c r="AG455" s="6" t="str">
        <f>IF(Crate_BOMs[[#This Row],['# POs in Crate]]=1,Crate_BOMs[[#This Row],[PO Sublot]],IF(Crate_BOMs[[#This Row],[UPDATED Sublot]]="","",Crate_BOMs[[#This Row],[UPDATED Sublot]]))</f>
        <v>2.07</v>
      </c>
    </row>
    <row r="456" spans="1:33" x14ac:dyDescent="0.25">
      <c r="A456">
        <v>11</v>
      </c>
      <c r="B456">
        <v>300521265</v>
      </c>
      <c r="C456">
        <v>2394817</v>
      </c>
      <c r="D456">
        <v>1</v>
      </c>
      <c r="E456" t="s">
        <v>177</v>
      </c>
      <c r="F456" t="s">
        <v>196</v>
      </c>
      <c r="G456">
        <v>2181</v>
      </c>
      <c r="H456">
        <v>870</v>
      </c>
      <c r="I456">
        <v>86</v>
      </c>
      <c r="J456">
        <v>34</v>
      </c>
      <c r="K456">
        <v>105</v>
      </c>
      <c r="L456">
        <v>1</v>
      </c>
      <c r="M456" t="s">
        <v>179</v>
      </c>
      <c r="N456" t="s">
        <v>180</v>
      </c>
      <c r="O456" s="2">
        <v>231.4853751</v>
      </c>
      <c r="P456" s="15">
        <v>45763</v>
      </c>
      <c r="Q456" s="15">
        <v>45783</v>
      </c>
      <c r="R456" s="15">
        <v>45790</v>
      </c>
      <c r="S456" t="s">
        <v>22</v>
      </c>
      <c r="T456">
        <v>13</v>
      </c>
      <c r="U456" s="2">
        <v>282.19169535999998</v>
      </c>
      <c r="V456" s="2">
        <v>6613.8678599999994</v>
      </c>
      <c r="W456" s="2">
        <v>7.9068244000000005</v>
      </c>
      <c r="X456" s="2">
        <v>2.4934384000000001</v>
      </c>
      <c r="Y456" s="2">
        <v>4.2782153599999999</v>
      </c>
      <c r="Z456" s="6">
        <f>Crate_BOMs[[#This Row],[glass weight (lb)]]+Crate_BOMs[[#This Row],[Crate Weight (lb)]]/COUNTIF(Crate_BOMs[crate no.],Crate_BOMs[[#This Row],[crate no.]])</f>
        <v>251.64192476857141</v>
      </c>
      <c r="AA456" s="6" t="str">
        <f>IFERROR(MID(Crate_BOMs[[#This Row],[no]],FIND("ECN",Crate_BOMs[[#This Row],[no]]),200),MID(Crate_BOMs[[#This Row],[no]],39,200))</f>
        <v>2.07 GLZ02</v>
      </c>
      <c r="AB456" s="6" t="str">
        <f>SUBSTITUTE(IF(RIGHT(Crate_BOMs[[#This Row],[PO Sublot-GL]],6)="curved",RIGHT(Crate_BOMs[[#This Row],[PO Sublot-GL]],12),RIGHT(Crate_BOMs[[#This Row],[PO Sublot-GL]],5))," ","")</f>
        <v>GLZ02</v>
      </c>
      <c r="AC456" s="6" t="str">
        <f>SUBSTITUTE(LEFT(Crate_BOMs[[#This Row],[PO Sublot-GL]],LEN(Crate_BOMs[[#This Row],[PO Sublot-GL]])-LEN(Crate_BOMs[[#This Row],[Glass Type]]))," ","")</f>
        <v>2.07</v>
      </c>
      <c r="AD456" s="6" t="str">
        <f>LEFT(Crate_BOMs[[#This Row],[no]],FIND(" ",Crate_BOMs[[#This Row],[no]],5)-1)</f>
        <v>PO 40545</v>
      </c>
      <c r="AE456" s="6" cm="1">
        <f t="array" ref="AE456">COUNTA(_xlfn.UNIQUE(_xlfn._xlws.FILTER(Crate_BOMs[PO],Crate_BOMs[crate no.]=Crate_BOMs[[#This Row],[crate no.]])))</f>
        <v>1</v>
      </c>
      <c r="AF456" s="10" t="str">
        <f>IF(Crate_BOMs[[#This Row],['# POs in Crate]]=1,"",IF(VLOOKUP(Crate_BOMs[[#This Row],[crate no.]],Crates_[[crate no.]:[New Sublot]],3,FALSE)="","",VLOOKUP(Crate_BOMs[[#This Row],[crate no.]],Crates_[[crate no.]:[New Sublot]],3,FALSE)))</f>
        <v/>
      </c>
      <c r="AG456" s="6" t="str">
        <f>IF(Crate_BOMs[[#This Row],['# POs in Crate]]=1,Crate_BOMs[[#This Row],[PO Sublot]],IF(Crate_BOMs[[#This Row],[UPDATED Sublot]]="","",Crate_BOMs[[#This Row],[UPDATED Sublot]]))</f>
        <v>2.07</v>
      </c>
    </row>
    <row r="457" spans="1:33" x14ac:dyDescent="0.25">
      <c r="A457">
        <v>11</v>
      </c>
      <c r="B457">
        <v>300522071</v>
      </c>
      <c r="C457">
        <v>2394815</v>
      </c>
      <c r="D457">
        <v>1</v>
      </c>
      <c r="E457" t="s">
        <v>177</v>
      </c>
      <c r="F457" t="s">
        <v>192</v>
      </c>
      <c r="G457">
        <v>2181</v>
      </c>
      <c r="H457">
        <v>870</v>
      </c>
      <c r="I457">
        <v>86</v>
      </c>
      <c r="J457">
        <v>34</v>
      </c>
      <c r="K457">
        <v>105</v>
      </c>
      <c r="L457">
        <v>1</v>
      </c>
      <c r="M457" t="s">
        <v>179</v>
      </c>
      <c r="N457" t="s">
        <v>180</v>
      </c>
      <c r="O457" s="2">
        <v>231.4853751</v>
      </c>
      <c r="P457" s="15">
        <v>45763</v>
      </c>
      <c r="Q457" s="15">
        <v>45783</v>
      </c>
      <c r="R457" s="15">
        <v>45790</v>
      </c>
      <c r="S457" t="s">
        <v>22</v>
      </c>
      <c r="T457">
        <v>13</v>
      </c>
      <c r="U457" s="2">
        <v>282.19169535999998</v>
      </c>
      <c r="V457" s="2">
        <v>6613.8678599999994</v>
      </c>
      <c r="W457" s="2">
        <v>7.9068244000000005</v>
      </c>
      <c r="X457" s="2">
        <v>2.4934384000000001</v>
      </c>
      <c r="Y457" s="2">
        <v>4.2782153599999999</v>
      </c>
      <c r="Z457" s="6">
        <f>Crate_BOMs[[#This Row],[glass weight (lb)]]+Crate_BOMs[[#This Row],[Crate Weight (lb)]]/COUNTIF(Crate_BOMs[crate no.],Crate_BOMs[[#This Row],[crate no.]])</f>
        <v>251.64192476857141</v>
      </c>
      <c r="AA457" s="6" t="str">
        <f>IFERROR(MID(Crate_BOMs[[#This Row],[no]],FIND("ECN",Crate_BOMs[[#This Row],[no]]),200),MID(Crate_BOMs[[#This Row],[no]],39,200))</f>
        <v>2.06 GLZ02</v>
      </c>
      <c r="AB457" s="6" t="str">
        <f>SUBSTITUTE(IF(RIGHT(Crate_BOMs[[#This Row],[PO Sublot-GL]],6)="curved",RIGHT(Crate_BOMs[[#This Row],[PO Sublot-GL]],12),RIGHT(Crate_BOMs[[#This Row],[PO Sublot-GL]],5))," ","")</f>
        <v>GLZ02</v>
      </c>
      <c r="AC457" s="6" t="str">
        <f>SUBSTITUTE(LEFT(Crate_BOMs[[#This Row],[PO Sublot-GL]],LEN(Crate_BOMs[[#This Row],[PO Sublot-GL]])-LEN(Crate_BOMs[[#This Row],[Glass Type]]))," ","")</f>
        <v>2.06</v>
      </c>
      <c r="AD457" s="6" t="str">
        <f>LEFT(Crate_BOMs[[#This Row],[no]],FIND(" ",Crate_BOMs[[#This Row],[no]],5)-1)</f>
        <v>PO 40544</v>
      </c>
      <c r="AE457" s="6" cm="1">
        <f t="array" ref="AE457">COUNTA(_xlfn.UNIQUE(_xlfn._xlws.FILTER(Crate_BOMs[PO],Crate_BOMs[crate no.]=Crate_BOMs[[#This Row],[crate no.]])))</f>
        <v>1</v>
      </c>
      <c r="AF457" s="10" t="str">
        <f>IF(Crate_BOMs[[#This Row],['# POs in Crate]]=1,"",IF(VLOOKUP(Crate_BOMs[[#This Row],[crate no.]],Crates_[[crate no.]:[New Sublot]],3,FALSE)="","",VLOOKUP(Crate_BOMs[[#This Row],[crate no.]],Crates_[[crate no.]:[New Sublot]],3,FALSE)))</f>
        <v/>
      </c>
      <c r="AG457" s="6" t="str">
        <f>IF(Crate_BOMs[[#This Row],['# POs in Crate]]=1,Crate_BOMs[[#This Row],[PO Sublot]],IF(Crate_BOMs[[#This Row],[UPDATED Sublot]]="","",Crate_BOMs[[#This Row],[UPDATED Sublot]]))</f>
        <v>2.06</v>
      </c>
    </row>
    <row r="458" spans="1:33" x14ac:dyDescent="0.25">
      <c r="A458">
        <v>11</v>
      </c>
      <c r="B458">
        <v>300522071</v>
      </c>
      <c r="C458">
        <v>2394815</v>
      </c>
      <c r="D458">
        <v>1</v>
      </c>
      <c r="E458" t="s">
        <v>177</v>
      </c>
      <c r="F458" t="s">
        <v>192</v>
      </c>
      <c r="G458">
        <v>2181</v>
      </c>
      <c r="H458">
        <v>870</v>
      </c>
      <c r="I458">
        <v>86</v>
      </c>
      <c r="J458">
        <v>34</v>
      </c>
      <c r="K458">
        <v>105</v>
      </c>
      <c r="L458">
        <v>1</v>
      </c>
      <c r="M458" t="s">
        <v>179</v>
      </c>
      <c r="N458" t="s">
        <v>180</v>
      </c>
      <c r="O458" s="2">
        <v>231.4853751</v>
      </c>
      <c r="P458" s="15">
        <v>45763</v>
      </c>
      <c r="Q458" s="15">
        <v>45783</v>
      </c>
      <c r="R458" s="15">
        <v>45790</v>
      </c>
      <c r="S458" t="s">
        <v>22</v>
      </c>
      <c r="T458">
        <v>13</v>
      </c>
      <c r="U458" s="2">
        <v>282.19169535999998</v>
      </c>
      <c r="V458" s="2">
        <v>6613.8678599999994</v>
      </c>
      <c r="W458" s="2">
        <v>7.9068244000000005</v>
      </c>
      <c r="X458" s="2">
        <v>2.4934384000000001</v>
      </c>
      <c r="Y458" s="2">
        <v>4.2782153599999999</v>
      </c>
      <c r="Z458" s="6">
        <f>Crate_BOMs[[#This Row],[glass weight (lb)]]+Crate_BOMs[[#This Row],[Crate Weight (lb)]]/COUNTIF(Crate_BOMs[crate no.],Crate_BOMs[[#This Row],[crate no.]])</f>
        <v>251.64192476857141</v>
      </c>
      <c r="AA458" s="6" t="str">
        <f>IFERROR(MID(Crate_BOMs[[#This Row],[no]],FIND("ECN",Crate_BOMs[[#This Row],[no]]),200),MID(Crate_BOMs[[#This Row],[no]],39,200))</f>
        <v>2.06 GLZ02</v>
      </c>
      <c r="AB458" s="6" t="str">
        <f>SUBSTITUTE(IF(RIGHT(Crate_BOMs[[#This Row],[PO Sublot-GL]],6)="curved",RIGHT(Crate_BOMs[[#This Row],[PO Sublot-GL]],12),RIGHT(Crate_BOMs[[#This Row],[PO Sublot-GL]],5))," ","")</f>
        <v>GLZ02</v>
      </c>
      <c r="AC458" s="6" t="str">
        <f>SUBSTITUTE(LEFT(Crate_BOMs[[#This Row],[PO Sublot-GL]],LEN(Crate_BOMs[[#This Row],[PO Sublot-GL]])-LEN(Crate_BOMs[[#This Row],[Glass Type]]))," ","")</f>
        <v>2.06</v>
      </c>
      <c r="AD458" s="6" t="str">
        <f>LEFT(Crate_BOMs[[#This Row],[no]],FIND(" ",Crate_BOMs[[#This Row],[no]],5)-1)</f>
        <v>PO 40544</v>
      </c>
      <c r="AE458" s="6" cm="1">
        <f t="array" ref="AE458">COUNTA(_xlfn.UNIQUE(_xlfn._xlws.FILTER(Crate_BOMs[PO],Crate_BOMs[crate no.]=Crate_BOMs[[#This Row],[crate no.]])))</f>
        <v>1</v>
      </c>
      <c r="AF458" s="10" t="str">
        <f>IF(Crate_BOMs[[#This Row],['# POs in Crate]]=1,"",IF(VLOOKUP(Crate_BOMs[[#This Row],[crate no.]],Crates_[[crate no.]:[New Sublot]],3,FALSE)="","",VLOOKUP(Crate_BOMs[[#This Row],[crate no.]],Crates_[[crate no.]:[New Sublot]],3,FALSE)))</f>
        <v/>
      </c>
      <c r="AG458" s="6" t="str">
        <f>IF(Crate_BOMs[[#This Row],['# POs in Crate]]=1,Crate_BOMs[[#This Row],[PO Sublot]],IF(Crate_BOMs[[#This Row],[UPDATED Sublot]]="","",Crate_BOMs[[#This Row],[UPDATED Sublot]]))</f>
        <v>2.06</v>
      </c>
    </row>
    <row r="459" spans="1:33" x14ac:dyDescent="0.25">
      <c r="A459">
        <v>11</v>
      </c>
      <c r="B459">
        <v>300522071</v>
      </c>
      <c r="C459">
        <v>2394815</v>
      </c>
      <c r="D459">
        <v>1</v>
      </c>
      <c r="E459" t="s">
        <v>177</v>
      </c>
      <c r="F459" t="s">
        <v>192</v>
      </c>
      <c r="G459">
        <v>2181</v>
      </c>
      <c r="H459">
        <v>870</v>
      </c>
      <c r="I459">
        <v>86</v>
      </c>
      <c r="J459">
        <v>34</v>
      </c>
      <c r="K459">
        <v>105</v>
      </c>
      <c r="L459">
        <v>1</v>
      </c>
      <c r="M459" t="s">
        <v>179</v>
      </c>
      <c r="N459" t="s">
        <v>180</v>
      </c>
      <c r="O459" s="2">
        <v>231.4853751</v>
      </c>
      <c r="P459" s="15">
        <v>45763</v>
      </c>
      <c r="Q459" s="15">
        <v>45783</v>
      </c>
      <c r="R459" s="15">
        <v>45790</v>
      </c>
      <c r="S459" t="s">
        <v>22</v>
      </c>
      <c r="T459">
        <v>13</v>
      </c>
      <c r="U459" s="2">
        <v>282.19169535999998</v>
      </c>
      <c r="V459" s="2">
        <v>6613.8678599999994</v>
      </c>
      <c r="W459" s="2">
        <v>7.9068244000000005</v>
      </c>
      <c r="X459" s="2">
        <v>2.4934384000000001</v>
      </c>
      <c r="Y459" s="2">
        <v>4.2782153599999999</v>
      </c>
      <c r="Z459" s="6">
        <f>Crate_BOMs[[#This Row],[glass weight (lb)]]+Crate_BOMs[[#This Row],[Crate Weight (lb)]]/COUNTIF(Crate_BOMs[crate no.],Crate_BOMs[[#This Row],[crate no.]])</f>
        <v>251.64192476857141</v>
      </c>
      <c r="AA459" s="6" t="str">
        <f>IFERROR(MID(Crate_BOMs[[#This Row],[no]],FIND("ECN",Crate_BOMs[[#This Row],[no]]),200),MID(Crate_BOMs[[#This Row],[no]],39,200))</f>
        <v>2.06 GLZ02</v>
      </c>
      <c r="AB459" s="6" t="str">
        <f>SUBSTITUTE(IF(RIGHT(Crate_BOMs[[#This Row],[PO Sublot-GL]],6)="curved",RIGHT(Crate_BOMs[[#This Row],[PO Sublot-GL]],12),RIGHT(Crate_BOMs[[#This Row],[PO Sublot-GL]],5))," ","")</f>
        <v>GLZ02</v>
      </c>
      <c r="AC459" s="6" t="str">
        <f>SUBSTITUTE(LEFT(Crate_BOMs[[#This Row],[PO Sublot-GL]],LEN(Crate_BOMs[[#This Row],[PO Sublot-GL]])-LEN(Crate_BOMs[[#This Row],[Glass Type]]))," ","")</f>
        <v>2.06</v>
      </c>
      <c r="AD459" s="6" t="str">
        <f>LEFT(Crate_BOMs[[#This Row],[no]],FIND(" ",Crate_BOMs[[#This Row],[no]],5)-1)</f>
        <v>PO 40544</v>
      </c>
      <c r="AE459" s="6" cm="1">
        <f t="array" ref="AE459">COUNTA(_xlfn.UNIQUE(_xlfn._xlws.FILTER(Crate_BOMs[PO],Crate_BOMs[crate no.]=Crate_BOMs[[#This Row],[crate no.]])))</f>
        <v>1</v>
      </c>
      <c r="AF459" s="10" t="str">
        <f>IF(Crate_BOMs[[#This Row],['# POs in Crate]]=1,"",IF(VLOOKUP(Crate_BOMs[[#This Row],[crate no.]],Crates_[[crate no.]:[New Sublot]],3,FALSE)="","",VLOOKUP(Crate_BOMs[[#This Row],[crate no.]],Crates_[[crate no.]:[New Sublot]],3,FALSE)))</f>
        <v/>
      </c>
      <c r="AG459" s="6" t="str">
        <f>IF(Crate_BOMs[[#This Row],['# POs in Crate]]=1,Crate_BOMs[[#This Row],[PO Sublot]],IF(Crate_BOMs[[#This Row],[UPDATED Sublot]]="","",Crate_BOMs[[#This Row],[UPDATED Sublot]]))</f>
        <v>2.06</v>
      </c>
    </row>
    <row r="460" spans="1:33" x14ac:dyDescent="0.25">
      <c r="A460">
        <v>11</v>
      </c>
      <c r="B460">
        <v>300522071</v>
      </c>
      <c r="C460">
        <v>2394815</v>
      </c>
      <c r="D460">
        <v>1</v>
      </c>
      <c r="E460" t="s">
        <v>177</v>
      </c>
      <c r="F460" t="s">
        <v>192</v>
      </c>
      <c r="G460">
        <v>2181</v>
      </c>
      <c r="H460">
        <v>870</v>
      </c>
      <c r="I460">
        <v>86</v>
      </c>
      <c r="J460">
        <v>34</v>
      </c>
      <c r="K460">
        <v>105</v>
      </c>
      <c r="L460">
        <v>1</v>
      </c>
      <c r="M460" t="s">
        <v>179</v>
      </c>
      <c r="N460" t="s">
        <v>180</v>
      </c>
      <c r="O460" s="2">
        <v>231.4853751</v>
      </c>
      <c r="P460" s="15">
        <v>45763</v>
      </c>
      <c r="Q460" s="15">
        <v>45783</v>
      </c>
      <c r="R460" s="15">
        <v>45790</v>
      </c>
      <c r="S460" t="s">
        <v>22</v>
      </c>
      <c r="T460">
        <v>13</v>
      </c>
      <c r="U460" s="2">
        <v>282.19169535999998</v>
      </c>
      <c r="V460" s="2">
        <v>6613.8678599999994</v>
      </c>
      <c r="W460" s="2">
        <v>7.9068244000000005</v>
      </c>
      <c r="X460" s="2">
        <v>2.4934384000000001</v>
      </c>
      <c r="Y460" s="2">
        <v>4.2782153599999999</v>
      </c>
      <c r="Z460" s="6">
        <f>Crate_BOMs[[#This Row],[glass weight (lb)]]+Crate_BOMs[[#This Row],[Crate Weight (lb)]]/COUNTIF(Crate_BOMs[crate no.],Crate_BOMs[[#This Row],[crate no.]])</f>
        <v>251.64192476857141</v>
      </c>
      <c r="AA460" s="6" t="str">
        <f>IFERROR(MID(Crate_BOMs[[#This Row],[no]],FIND("ECN",Crate_BOMs[[#This Row],[no]]),200),MID(Crate_BOMs[[#This Row],[no]],39,200))</f>
        <v>2.06 GLZ02</v>
      </c>
      <c r="AB460" s="6" t="str">
        <f>SUBSTITUTE(IF(RIGHT(Crate_BOMs[[#This Row],[PO Sublot-GL]],6)="curved",RIGHT(Crate_BOMs[[#This Row],[PO Sublot-GL]],12),RIGHT(Crate_BOMs[[#This Row],[PO Sublot-GL]],5))," ","")</f>
        <v>GLZ02</v>
      </c>
      <c r="AC460" s="6" t="str">
        <f>SUBSTITUTE(LEFT(Crate_BOMs[[#This Row],[PO Sublot-GL]],LEN(Crate_BOMs[[#This Row],[PO Sublot-GL]])-LEN(Crate_BOMs[[#This Row],[Glass Type]]))," ","")</f>
        <v>2.06</v>
      </c>
      <c r="AD460" s="6" t="str">
        <f>LEFT(Crate_BOMs[[#This Row],[no]],FIND(" ",Crate_BOMs[[#This Row],[no]],5)-1)</f>
        <v>PO 40544</v>
      </c>
      <c r="AE460" s="6" cm="1">
        <f t="array" ref="AE460">COUNTA(_xlfn.UNIQUE(_xlfn._xlws.FILTER(Crate_BOMs[PO],Crate_BOMs[crate no.]=Crate_BOMs[[#This Row],[crate no.]])))</f>
        <v>1</v>
      </c>
      <c r="AF460" s="10" t="str">
        <f>IF(Crate_BOMs[[#This Row],['# POs in Crate]]=1,"",IF(VLOOKUP(Crate_BOMs[[#This Row],[crate no.]],Crates_[[crate no.]:[New Sublot]],3,FALSE)="","",VLOOKUP(Crate_BOMs[[#This Row],[crate no.]],Crates_[[crate no.]:[New Sublot]],3,FALSE)))</f>
        <v/>
      </c>
      <c r="AG460" s="6" t="str">
        <f>IF(Crate_BOMs[[#This Row],['# POs in Crate]]=1,Crate_BOMs[[#This Row],[PO Sublot]],IF(Crate_BOMs[[#This Row],[UPDATED Sublot]]="","",Crate_BOMs[[#This Row],[UPDATED Sublot]]))</f>
        <v>2.06</v>
      </c>
    </row>
    <row r="461" spans="1:33" x14ac:dyDescent="0.25">
      <c r="A461">
        <v>11</v>
      </c>
      <c r="B461">
        <v>300522071</v>
      </c>
      <c r="C461">
        <v>2394815</v>
      </c>
      <c r="D461">
        <v>1</v>
      </c>
      <c r="E461" t="s">
        <v>177</v>
      </c>
      <c r="F461" t="s">
        <v>192</v>
      </c>
      <c r="G461">
        <v>2181</v>
      </c>
      <c r="H461">
        <v>870</v>
      </c>
      <c r="I461">
        <v>86</v>
      </c>
      <c r="J461">
        <v>34</v>
      </c>
      <c r="K461">
        <v>105</v>
      </c>
      <c r="L461">
        <v>1</v>
      </c>
      <c r="M461" t="s">
        <v>179</v>
      </c>
      <c r="N461" t="s">
        <v>180</v>
      </c>
      <c r="O461" s="2">
        <v>231.4853751</v>
      </c>
      <c r="P461" s="15">
        <v>45763</v>
      </c>
      <c r="Q461" s="15">
        <v>45783</v>
      </c>
      <c r="R461" s="15">
        <v>45790</v>
      </c>
      <c r="S461" t="s">
        <v>22</v>
      </c>
      <c r="T461">
        <v>13</v>
      </c>
      <c r="U461" s="2">
        <v>282.19169535999998</v>
      </c>
      <c r="V461" s="2">
        <v>6613.8678599999994</v>
      </c>
      <c r="W461" s="2">
        <v>7.9068244000000005</v>
      </c>
      <c r="X461" s="2">
        <v>2.4934384000000001</v>
      </c>
      <c r="Y461" s="2">
        <v>4.2782153599999999</v>
      </c>
      <c r="Z461" s="6">
        <f>Crate_BOMs[[#This Row],[glass weight (lb)]]+Crate_BOMs[[#This Row],[Crate Weight (lb)]]/COUNTIF(Crate_BOMs[crate no.],Crate_BOMs[[#This Row],[crate no.]])</f>
        <v>251.64192476857141</v>
      </c>
      <c r="AA461" s="6" t="str">
        <f>IFERROR(MID(Crate_BOMs[[#This Row],[no]],FIND("ECN",Crate_BOMs[[#This Row],[no]]),200),MID(Crate_BOMs[[#This Row],[no]],39,200))</f>
        <v>2.06 GLZ02</v>
      </c>
      <c r="AB461" s="6" t="str">
        <f>SUBSTITUTE(IF(RIGHT(Crate_BOMs[[#This Row],[PO Sublot-GL]],6)="curved",RIGHT(Crate_BOMs[[#This Row],[PO Sublot-GL]],12),RIGHT(Crate_BOMs[[#This Row],[PO Sublot-GL]],5))," ","")</f>
        <v>GLZ02</v>
      </c>
      <c r="AC461" s="6" t="str">
        <f>SUBSTITUTE(LEFT(Crate_BOMs[[#This Row],[PO Sublot-GL]],LEN(Crate_BOMs[[#This Row],[PO Sublot-GL]])-LEN(Crate_BOMs[[#This Row],[Glass Type]]))," ","")</f>
        <v>2.06</v>
      </c>
      <c r="AD461" s="6" t="str">
        <f>LEFT(Crate_BOMs[[#This Row],[no]],FIND(" ",Crate_BOMs[[#This Row],[no]],5)-1)</f>
        <v>PO 40544</v>
      </c>
      <c r="AE461" s="6" cm="1">
        <f t="array" ref="AE461">COUNTA(_xlfn.UNIQUE(_xlfn._xlws.FILTER(Crate_BOMs[PO],Crate_BOMs[crate no.]=Crate_BOMs[[#This Row],[crate no.]])))</f>
        <v>1</v>
      </c>
      <c r="AF461" s="10" t="str">
        <f>IF(Crate_BOMs[[#This Row],['# POs in Crate]]=1,"",IF(VLOOKUP(Crate_BOMs[[#This Row],[crate no.]],Crates_[[crate no.]:[New Sublot]],3,FALSE)="","",VLOOKUP(Crate_BOMs[[#This Row],[crate no.]],Crates_[[crate no.]:[New Sublot]],3,FALSE)))</f>
        <v/>
      </c>
      <c r="AG461" s="6" t="str">
        <f>IF(Crate_BOMs[[#This Row],['# POs in Crate]]=1,Crate_BOMs[[#This Row],[PO Sublot]],IF(Crate_BOMs[[#This Row],[UPDATED Sublot]]="","",Crate_BOMs[[#This Row],[UPDATED Sublot]]))</f>
        <v>2.06</v>
      </c>
    </row>
    <row r="462" spans="1:33" x14ac:dyDescent="0.25">
      <c r="A462">
        <v>11</v>
      </c>
      <c r="B462">
        <v>300522071</v>
      </c>
      <c r="C462">
        <v>2394815</v>
      </c>
      <c r="D462">
        <v>1</v>
      </c>
      <c r="E462" t="s">
        <v>177</v>
      </c>
      <c r="F462" t="s">
        <v>192</v>
      </c>
      <c r="G462">
        <v>2181</v>
      </c>
      <c r="H462">
        <v>870</v>
      </c>
      <c r="I462">
        <v>86</v>
      </c>
      <c r="J462">
        <v>34</v>
      </c>
      <c r="K462">
        <v>105</v>
      </c>
      <c r="L462">
        <v>1</v>
      </c>
      <c r="M462" t="s">
        <v>179</v>
      </c>
      <c r="N462" t="s">
        <v>180</v>
      </c>
      <c r="O462" s="2">
        <v>231.4853751</v>
      </c>
      <c r="P462" s="15">
        <v>45763</v>
      </c>
      <c r="Q462" s="15">
        <v>45783</v>
      </c>
      <c r="R462" s="15">
        <v>45790</v>
      </c>
      <c r="S462" t="s">
        <v>22</v>
      </c>
      <c r="T462">
        <v>13</v>
      </c>
      <c r="U462" s="2">
        <v>282.19169535999998</v>
      </c>
      <c r="V462" s="2">
        <v>6613.8678599999994</v>
      </c>
      <c r="W462" s="2">
        <v>7.9068244000000005</v>
      </c>
      <c r="X462" s="2">
        <v>2.4934384000000001</v>
      </c>
      <c r="Y462" s="2">
        <v>4.2782153599999999</v>
      </c>
      <c r="Z462" s="6">
        <f>Crate_BOMs[[#This Row],[glass weight (lb)]]+Crate_BOMs[[#This Row],[Crate Weight (lb)]]/COUNTIF(Crate_BOMs[crate no.],Crate_BOMs[[#This Row],[crate no.]])</f>
        <v>251.64192476857141</v>
      </c>
      <c r="AA462" s="6" t="str">
        <f>IFERROR(MID(Crate_BOMs[[#This Row],[no]],FIND("ECN",Crate_BOMs[[#This Row],[no]]),200),MID(Crate_BOMs[[#This Row],[no]],39,200))</f>
        <v>2.06 GLZ02</v>
      </c>
      <c r="AB462" s="6" t="str">
        <f>SUBSTITUTE(IF(RIGHT(Crate_BOMs[[#This Row],[PO Sublot-GL]],6)="curved",RIGHT(Crate_BOMs[[#This Row],[PO Sublot-GL]],12),RIGHT(Crate_BOMs[[#This Row],[PO Sublot-GL]],5))," ","")</f>
        <v>GLZ02</v>
      </c>
      <c r="AC462" s="6" t="str">
        <f>SUBSTITUTE(LEFT(Crate_BOMs[[#This Row],[PO Sublot-GL]],LEN(Crate_BOMs[[#This Row],[PO Sublot-GL]])-LEN(Crate_BOMs[[#This Row],[Glass Type]]))," ","")</f>
        <v>2.06</v>
      </c>
      <c r="AD462" s="6" t="str">
        <f>LEFT(Crate_BOMs[[#This Row],[no]],FIND(" ",Crate_BOMs[[#This Row],[no]],5)-1)</f>
        <v>PO 40544</v>
      </c>
      <c r="AE462" s="6" cm="1">
        <f t="array" ref="AE462">COUNTA(_xlfn.UNIQUE(_xlfn._xlws.FILTER(Crate_BOMs[PO],Crate_BOMs[crate no.]=Crate_BOMs[[#This Row],[crate no.]])))</f>
        <v>1</v>
      </c>
      <c r="AF462" s="10" t="str">
        <f>IF(Crate_BOMs[[#This Row],['# POs in Crate]]=1,"",IF(VLOOKUP(Crate_BOMs[[#This Row],[crate no.]],Crates_[[crate no.]:[New Sublot]],3,FALSE)="","",VLOOKUP(Crate_BOMs[[#This Row],[crate no.]],Crates_[[crate no.]:[New Sublot]],3,FALSE)))</f>
        <v/>
      </c>
      <c r="AG462" s="6" t="str">
        <f>IF(Crate_BOMs[[#This Row],['# POs in Crate]]=1,Crate_BOMs[[#This Row],[PO Sublot]],IF(Crate_BOMs[[#This Row],[UPDATED Sublot]]="","",Crate_BOMs[[#This Row],[UPDATED Sublot]]))</f>
        <v>2.06</v>
      </c>
    </row>
    <row r="463" spans="1:33" x14ac:dyDescent="0.25">
      <c r="A463">
        <v>11</v>
      </c>
      <c r="B463">
        <v>300522071</v>
      </c>
      <c r="C463">
        <v>2394815</v>
      </c>
      <c r="D463">
        <v>1</v>
      </c>
      <c r="E463" t="s">
        <v>177</v>
      </c>
      <c r="F463" t="s">
        <v>192</v>
      </c>
      <c r="G463">
        <v>2181</v>
      </c>
      <c r="H463">
        <v>870</v>
      </c>
      <c r="I463">
        <v>86</v>
      </c>
      <c r="J463">
        <v>34</v>
      </c>
      <c r="K463">
        <v>105</v>
      </c>
      <c r="L463">
        <v>1</v>
      </c>
      <c r="M463" t="s">
        <v>179</v>
      </c>
      <c r="N463" t="s">
        <v>180</v>
      </c>
      <c r="O463" s="2">
        <v>231.4853751</v>
      </c>
      <c r="P463" s="15">
        <v>45763</v>
      </c>
      <c r="Q463" s="15">
        <v>45783</v>
      </c>
      <c r="R463" s="15">
        <v>45790</v>
      </c>
      <c r="S463" t="s">
        <v>22</v>
      </c>
      <c r="T463">
        <v>13</v>
      </c>
      <c r="U463" s="2">
        <v>282.19169535999998</v>
      </c>
      <c r="V463" s="2">
        <v>6613.8678599999994</v>
      </c>
      <c r="W463" s="2">
        <v>7.9068244000000005</v>
      </c>
      <c r="X463" s="2">
        <v>2.4934384000000001</v>
      </c>
      <c r="Y463" s="2">
        <v>4.2782153599999999</v>
      </c>
      <c r="Z463" s="6">
        <f>Crate_BOMs[[#This Row],[glass weight (lb)]]+Crate_BOMs[[#This Row],[Crate Weight (lb)]]/COUNTIF(Crate_BOMs[crate no.],Crate_BOMs[[#This Row],[crate no.]])</f>
        <v>251.64192476857141</v>
      </c>
      <c r="AA463" s="6" t="str">
        <f>IFERROR(MID(Crate_BOMs[[#This Row],[no]],FIND("ECN",Crate_BOMs[[#This Row],[no]]),200),MID(Crate_BOMs[[#This Row],[no]],39,200))</f>
        <v>2.06 GLZ02</v>
      </c>
      <c r="AB463" s="6" t="str">
        <f>SUBSTITUTE(IF(RIGHT(Crate_BOMs[[#This Row],[PO Sublot-GL]],6)="curved",RIGHT(Crate_BOMs[[#This Row],[PO Sublot-GL]],12),RIGHT(Crate_BOMs[[#This Row],[PO Sublot-GL]],5))," ","")</f>
        <v>GLZ02</v>
      </c>
      <c r="AC463" s="6" t="str">
        <f>SUBSTITUTE(LEFT(Crate_BOMs[[#This Row],[PO Sublot-GL]],LEN(Crate_BOMs[[#This Row],[PO Sublot-GL]])-LEN(Crate_BOMs[[#This Row],[Glass Type]]))," ","")</f>
        <v>2.06</v>
      </c>
      <c r="AD463" s="6" t="str">
        <f>LEFT(Crate_BOMs[[#This Row],[no]],FIND(" ",Crate_BOMs[[#This Row],[no]],5)-1)</f>
        <v>PO 40544</v>
      </c>
      <c r="AE463" s="6" cm="1">
        <f t="array" ref="AE463">COUNTA(_xlfn.UNIQUE(_xlfn._xlws.FILTER(Crate_BOMs[PO],Crate_BOMs[crate no.]=Crate_BOMs[[#This Row],[crate no.]])))</f>
        <v>1</v>
      </c>
      <c r="AF463" s="10" t="str">
        <f>IF(Crate_BOMs[[#This Row],['# POs in Crate]]=1,"",IF(VLOOKUP(Crate_BOMs[[#This Row],[crate no.]],Crates_[[crate no.]:[New Sublot]],3,FALSE)="","",VLOOKUP(Crate_BOMs[[#This Row],[crate no.]],Crates_[[crate no.]:[New Sublot]],3,FALSE)))</f>
        <v/>
      </c>
      <c r="AG463" s="6" t="str">
        <f>IF(Crate_BOMs[[#This Row],['# POs in Crate]]=1,Crate_BOMs[[#This Row],[PO Sublot]],IF(Crate_BOMs[[#This Row],[UPDATED Sublot]]="","",Crate_BOMs[[#This Row],[UPDATED Sublot]]))</f>
        <v>2.06</v>
      </c>
    </row>
    <row r="464" spans="1:33" x14ac:dyDescent="0.25">
      <c r="A464">
        <v>11</v>
      </c>
      <c r="B464">
        <v>300522071</v>
      </c>
      <c r="C464">
        <v>2394815</v>
      </c>
      <c r="D464">
        <v>1</v>
      </c>
      <c r="E464" t="s">
        <v>177</v>
      </c>
      <c r="F464" t="s">
        <v>192</v>
      </c>
      <c r="G464">
        <v>2181</v>
      </c>
      <c r="H464">
        <v>870</v>
      </c>
      <c r="I464">
        <v>86</v>
      </c>
      <c r="J464">
        <v>34</v>
      </c>
      <c r="K464">
        <v>105</v>
      </c>
      <c r="L464">
        <v>1</v>
      </c>
      <c r="M464" t="s">
        <v>179</v>
      </c>
      <c r="N464" t="s">
        <v>180</v>
      </c>
      <c r="O464" s="2">
        <v>231.4853751</v>
      </c>
      <c r="P464" s="15">
        <v>45763</v>
      </c>
      <c r="Q464" s="15">
        <v>45783</v>
      </c>
      <c r="R464" s="15">
        <v>45790</v>
      </c>
      <c r="S464" t="s">
        <v>22</v>
      </c>
      <c r="T464">
        <v>13</v>
      </c>
      <c r="U464" s="2">
        <v>282.19169535999998</v>
      </c>
      <c r="V464" s="2">
        <v>6613.8678599999994</v>
      </c>
      <c r="W464" s="2">
        <v>7.9068244000000005</v>
      </c>
      <c r="X464" s="2">
        <v>2.4934384000000001</v>
      </c>
      <c r="Y464" s="2">
        <v>4.2782153599999999</v>
      </c>
      <c r="Z464" s="6">
        <f>Crate_BOMs[[#This Row],[glass weight (lb)]]+Crate_BOMs[[#This Row],[Crate Weight (lb)]]/COUNTIF(Crate_BOMs[crate no.],Crate_BOMs[[#This Row],[crate no.]])</f>
        <v>251.64192476857141</v>
      </c>
      <c r="AA464" s="6" t="str">
        <f>IFERROR(MID(Crate_BOMs[[#This Row],[no]],FIND("ECN",Crate_BOMs[[#This Row],[no]]),200),MID(Crate_BOMs[[#This Row],[no]],39,200))</f>
        <v>2.06 GLZ02</v>
      </c>
      <c r="AB464" s="6" t="str">
        <f>SUBSTITUTE(IF(RIGHT(Crate_BOMs[[#This Row],[PO Sublot-GL]],6)="curved",RIGHT(Crate_BOMs[[#This Row],[PO Sublot-GL]],12),RIGHT(Crate_BOMs[[#This Row],[PO Sublot-GL]],5))," ","")</f>
        <v>GLZ02</v>
      </c>
      <c r="AC464" s="6" t="str">
        <f>SUBSTITUTE(LEFT(Crate_BOMs[[#This Row],[PO Sublot-GL]],LEN(Crate_BOMs[[#This Row],[PO Sublot-GL]])-LEN(Crate_BOMs[[#This Row],[Glass Type]]))," ","")</f>
        <v>2.06</v>
      </c>
      <c r="AD464" s="6" t="str">
        <f>LEFT(Crate_BOMs[[#This Row],[no]],FIND(" ",Crate_BOMs[[#This Row],[no]],5)-1)</f>
        <v>PO 40544</v>
      </c>
      <c r="AE464" s="6" cm="1">
        <f t="array" ref="AE464">COUNTA(_xlfn.UNIQUE(_xlfn._xlws.FILTER(Crate_BOMs[PO],Crate_BOMs[crate no.]=Crate_BOMs[[#This Row],[crate no.]])))</f>
        <v>1</v>
      </c>
      <c r="AF464" s="10" t="str">
        <f>IF(Crate_BOMs[[#This Row],['# POs in Crate]]=1,"",IF(VLOOKUP(Crate_BOMs[[#This Row],[crate no.]],Crates_[[crate no.]:[New Sublot]],3,FALSE)="","",VLOOKUP(Crate_BOMs[[#This Row],[crate no.]],Crates_[[crate no.]:[New Sublot]],3,FALSE)))</f>
        <v/>
      </c>
      <c r="AG464" s="6" t="str">
        <f>IF(Crate_BOMs[[#This Row],['# POs in Crate]]=1,Crate_BOMs[[#This Row],[PO Sublot]],IF(Crate_BOMs[[#This Row],[UPDATED Sublot]]="","",Crate_BOMs[[#This Row],[UPDATED Sublot]]))</f>
        <v>2.06</v>
      </c>
    </row>
    <row r="465" spans="1:33" x14ac:dyDescent="0.25">
      <c r="A465">
        <v>11</v>
      </c>
      <c r="B465">
        <v>300522071</v>
      </c>
      <c r="C465">
        <v>2394815</v>
      </c>
      <c r="D465">
        <v>1</v>
      </c>
      <c r="E465" t="s">
        <v>177</v>
      </c>
      <c r="F465" t="s">
        <v>192</v>
      </c>
      <c r="G465">
        <v>2181</v>
      </c>
      <c r="H465">
        <v>870</v>
      </c>
      <c r="I465">
        <v>86</v>
      </c>
      <c r="J465">
        <v>34</v>
      </c>
      <c r="K465">
        <v>105</v>
      </c>
      <c r="L465">
        <v>1</v>
      </c>
      <c r="M465" t="s">
        <v>179</v>
      </c>
      <c r="N465" t="s">
        <v>180</v>
      </c>
      <c r="O465" s="2">
        <v>231.4853751</v>
      </c>
      <c r="P465" s="15">
        <v>45763</v>
      </c>
      <c r="Q465" s="15">
        <v>45783</v>
      </c>
      <c r="R465" s="15">
        <v>45790</v>
      </c>
      <c r="S465" t="s">
        <v>22</v>
      </c>
      <c r="T465">
        <v>13</v>
      </c>
      <c r="U465" s="2">
        <v>282.19169535999998</v>
      </c>
      <c r="V465" s="2">
        <v>6613.8678599999994</v>
      </c>
      <c r="W465" s="2">
        <v>7.9068244000000005</v>
      </c>
      <c r="X465" s="2">
        <v>2.4934384000000001</v>
      </c>
      <c r="Y465" s="2">
        <v>4.2782153599999999</v>
      </c>
      <c r="Z465" s="6">
        <f>Crate_BOMs[[#This Row],[glass weight (lb)]]+Crate_BOMs[[#This Row],[Crate Weight (lb)]]/COUNTIF(Crate_BOMs[crate no.],Crate_BOMs[[#This Row],[crate no.]])</f>
        <v>251.64192476857141</v>
      </c>
      <c r="AA465" s="6" t="str">
        <f>IFERROR(MID(Crate_BOMs[[#This Row],[no]],FIND("ECN",Crate_BOMs[[#This Row],[no]]),200),MID(Crate_BOMs[[#This Row],[no]],39,200))</f>
        <v>2.06 GLZ02</v>
      </c>
      <c r="AB465" s="6" t="str">
        <f>SUBSTITUTE(IF(RIGHT(Crate_BOMs[[#This Row],[PO Sublot-GL]],6)="curved",RIGHT(Crate_BOMs[[#This Row],[PO Sublot-GL]],12),RIGHT(Crate_BOMs[[#This Row],[PO Sublot-GL]],5))," ","")</f>
        <v>GLZ02</v>
      </c>
      <c r="AC465" s="6" t="str">
        <f>SUBSTITUTE(LEFT(Crate_BOMs[[#This Row],[PO Sublot-GL]],LEN(Crate_BOMs[[#This Row],[PO Sublot-GL]])-LEN(Crate_BOMs[[#This Row],[Glass Type]]))," ","")</f>
        <v>2.06</v>
      </c>
      <c r="AD465" s="6" t="str">
        <f>LEFT(Crate_BOMs[[#This Row],[no]],FIND(" ",Crate_BOMs[[#This Row],[no]],5)-1)</f>
        <v>PO 40544</v>
      </c>
      <c r="AE465" s="6" cm="1">
        <f t="array" ref="AE465">COUNTA(_xlfn.UNIQUE(_xlfn._xlws.FILTER(Crate_BOMs[PO],Crate_BOMs[crate no.]=Crate_BOMs[[#This Row],[crate no.]])))</f>
        <v>1</v>
      </c>
      <c r="AF465" s="10" t="str">
        <f>IF(Crate_BOMs[[#This Row],['# POs in Crate]]=1,"",IF(VLOOKUP(Crate_BOMs[[#This Row],[crate no.]],Crates_[[crate no.]:[New Sublot]],3,FALSE)="","",VLOOKUP(Crate_BOMs[[#This Row],[crate no.]],Crates_[[crate no.]:[New Sublot]],3,FALSE)))</f>
        <v/>
      </c>
      <c r="AG465" s="6" t="str">
        <f>IF(Crate_BOMs[[#This Row],['# POs in Crate]]=1,Crate_BOMs[[#This Row],[PO Sublot]],IF(Crate_BOMs[[#This Row],[UPDATED Sublot]]="","",Crate_BOMs[[#This Row],[UPDATED Sublot]]))</f>
        <v>2.06</v>
      </c>
    </row>
    <row r="466" spans="1:33" x14ac:dyDescent="0.25">
      <c r="A466">
        <v>11</v>
      </c>
      <c r="B466">
        <v>300522071</v>
      </c>
      <c r="C466">
        <v>2394815</v>
      </c>
      <c r="D466">
        <v>1</v>
      </c>
      <c r="E466" t="s">
        <v>177</v>
      </c>
      <c r="F466" t="s">
        <v>192</v>
      </c>
      <c r="G466">
        <v>2181</v>
      </c>
      <c r="H466">
        <v>870</v>
      </c>
      <c r="I466">
        <v>86</v>
      </c>
      <c r="J466">
        <v>34</v>
      </c>
      <c r="K466">
        <v>105</v>
      </c>
      <c r="L466">
        <v>1</v>
      </c>
      <c r="M466" t="s">
        <v>179</v>
      </c>
      <c r="N466" t="s">
        <v>180</v>
      </c>
      <c r="O466" s="2">
        <v>231.4853751</v>
      </c>
      <c r="P466" s="15">
        <v>45763</v>
      </c>
      <c r="Q466" s="15">
        <v>45783</v>
      </c>
      <c r="R466" s="15">
        <v>45790</v>
      </c>
      <c r="S466" t="s">
        <v>22</v>
      </c>
      <c r="T466">
        <v>13</v>
      </c>
      <c r="U466" s="2">
        <v>282.19169535999998</v>
      </c>
      <c r="V466" s="2">
        <v>6613.8678599999994</v>
      </c>
      <c r="W466" s="2">
        <v>7.9068244000000005</v>
      </c>
      <c r="X466" s="2">
        <v>2.4934384000000001</v>
      </c>
      <c r="Y466" s="2">
        <v>4.2782153599999999</v>
      </c>
      <c r="Z466" s="6">
        <f>Crate_BOMs[[#This Row],[glass weight (lb)]]+Crate_BOMs[[#This Row],[Crate Weight (lb)]]/COUNTIF(Crate_BOMs[crate no.],Crate_BOMs[[#This Row],[crate no.]])</f>
        <v>251.64192476857141</v>
      </c>
      <c r="AA466" s="6" t="str">
        <f>IFERROR(MID(Crate_BOMs[[#This Row],[no]],FIND("ECN",Crate_BOMs[[#This Row],[no]]),200),MID(Crate_BOMs[[#This Row],[no]],39,200))</f>
        <v>2.06 GLZ02</v>
      </c>
      <c r="AB466" s="6" t="str">
        <f>SUBSTITUTE(IF(RIGHT(Crate_BOMs[[#This Row],[PO Sublot-GL]],6)="curved",RIGHT(Crate_BOMs[[#This Row],[PO Sublot-GL]],12),RIGHT(Crate_BOMs[[#This Row],[PO Sublot-GL]],5))," ","")</f>
        <v>GLZ02</v>
      </c>
      <c r="AC466" s="6" t="str">
        <f>SUBSTITUTE(LEFT(Crate_BOMs[[#This Row],[PO Sublot-GL]],LEN(Crate_BOMs[[#This Row],[PO Sublot-GL]])-LEN(Crate_BOMs[[#This Row],[Glass Type]]))," ","")</f>
        <v>2.06</v>
      </c>
      <c r="AD466" s="6" t="str">
        <f>LEFT(Crate_BOMs[[#This Row],[no]],FIND(" ",Crate_BOMs[[#This Row],[no]],5)-1)</f>
        <v>PO 40544</v>
      </c>
      <c r="AE466" s="6" cm="1">
        <f t="array" ref="AE466">COUNTA(_xlfn.UNIQUE(_xlfn._xlws.FILTER(Crate_BOMs[PO],Crate_BOMs[crate no.]=Crate_BOMs[[#This Row],[crate no.]])))</f>
        <v>1</v>
      </c>
      <c r="AF466" s="10" t="str">
        <f>IF(Crate_BOMs[[#This Row],['# POs in Crate]]=1,"",IF(VLOOKUP(Crate_BOMs[[#This Row],[crate no.]],Crates_[[crate no.]:[New Sublot]],3,FALSE)="","",VLOOKUP(Crate_BOMs[[#This Row],[crate no.]],Crates_[[crate no.]:[New Sublot]],3,FALSE)))</f>
        <v/>
      </c>
      <c r="AG466" s="6" t="str">
        <f>IF(Crate_BOMs[[#This Row],['# POs in Crate]]=1,Crate_BOMs[[#This Row],[PO Sublot]],IF(Crate_BOMs[[#This Row],[UPDATED Sublot]]="","",Crate_BOMs[[#This Row],[UPDATED Sublot]]))</f>
        <v>2.06</v>
      </c>
    </row>
    <row r="467" spans="1:33" x14ac:dyDescent="0.25">
      <c r="A467">
        <v>11</v>
      </c>
      <c r="B467">
        <v>300522071</v>
      </c>
      <c r="C467">
        <v>2394815</v>
      </c>
      <c r="D467">
        <v>1</v>
      </c>
      <c r="E467" t="s">
        <v>177</v>
      </c>
      <c r="F467" t="s">
        <v>192</v>
      </c>
      <c r="G467">
        <v>2181</v>
      </c>
      <c r="H467">
        <v>870</v>
      </c>
      <c r="I467">
        <v>86</v>
      </c>
      <c r="J467">
        <v>34</v>
      </c>
      <c r="K467">
        <v>105</v>
      </c>
      <c r="L467">
        <v>1</v>
      </c>
      <c r="M467" t="s">
        <v>179</v>
      </c>
      <c r="N467" t="s">
        <v>180</v>
      </c>
      <c r="O467" s="2">
        <v>231.4853751</v>
      </c>
      <c r="P467" s="15">
        <v>45763</v>
      </c>
      <c r="Q467" s="15">
        <v>45783</v>
      </c>
      <c r="R467" s="15">
        <v>45790</v>
      </c>
      <c r="S467" t="s">
        <v>22</v>
      </c>
      <c r="T467">
        <v>13</v>
      </c>
      <c r="U467" s="2">
        <v>282.19169535999998</v>
      </c>
      <c r="V467" s="2">
        <v>6613.8678599999994</v>
      </c>
      <c r="W467" s="2">
        <v>7.9068244000000005</v>
      </c>
      <c r="X467" s="2">
        <v>2.4934384000000001</v>
      </c>
      <c r="Y467" s="2">
        <v>4.2782153599999999</v>
      </c>
      <c r="Z467" s="6">
        <f>Crate_BOMs[[#This Row],[glass weight (lb)]]+Crate_BOMs[[#This Row],[Crate Weight (lb)]]/COUNTIF(Crate_BOMs[crate no.],Crate_BOMs[[#This Row],[crate no.]])</f>
        <v>251.64192476857141</v>
      </c>
      <c r="AA467" s="6" t="str">
        <f>IFERROR(MID(Crate_BOMs[[#This Row],[no]],FIND("ECN",Crate_BOMs[[#This Row],[no]]),200),MID(Crate_BOMs[[#This Row],[no]],39,200))</f>
        <v>2.06 GLZ02</v>
      </c>
      <c r="AB467" s="6" t="str">
        <f>SUBSTITUTE(IF(RIGHT(Crate_BOMs[[#This Row],[PO Sublot-GL]],6)="curved",RIGHT(Crate_BOMs[[#This Row],[PO Sublot-GL]],12),RIGHT(Crate_BOMs[[#This Row],[PO Sublot-GL]],5))," ","")</f>
        <v>GLZ02</v>
      </c>
      <c r="AC467" s="6" t="str">
        <f>SUBSTITUTE(LEFT(Crate_BOMs[[#This Row],[PO Sublot-GL]],LEN(Crate_BOMs[[#This Row],[PO Sublot-GL]])-LEN(Crate_BOMs[[#This Row],[Glass Type]]))," ","")</f>
        <v>2.06</v>
      </c>
      <c r="AD467" s="6" t="str">
        <f>LEFT(Crate_BOMs[[#This Row],[no]],FIND(" ",Crate_BOMs[[#This Row],[no]],5)-1)</f>
        <v>PO 40544</v>
      </c>
      <c r="AE467" s="6" cm="1">
        <f t="array" ref="AE467">COUNTA(_xlfn.UNIQUE(_xlfn._xlws.FILTER(Crate_BOMs[PO],Crate_BOMs[crate no.]=Crate_BOMs[[#This Row],[crate no.]])))</f>
        <v>1</v>
      </c>
      <c r="AF467" s="10" t="str">
        <f>IF(Crate_BOMs[[#This Row],['# POs in Crate]]=1,"",IF(VLOOKUP(Crate_BOMs[[#This Row],[crate no.]],Crates_[[crate no.]:[New Sublot]],3,FALSE)="","",VLOOKUP(Crate_BOMs[[#This Row],[crate no.]],Crates_[[crate no.]:[New Sublot]],3,FALSE)))</f>
        <v/>
      </c>
      <c r="AG467" s="6" t="str">
        <f>IF(Crate_BOMs[[#This Row],['# POs in Crate]]=1,Crate_BOMs[[#This Row],[PO Sublot]],IF(Crate_BOMs[[#This Row],[UPDATED Sublot]]="","",Crate_BOMs[[#This Row],[UPDATED Sublot]]))</f>
        <v>2.06</v>
      </c>
    </row>
    <row r="468" spans="1:33" x14ac:dyDescent="0.25">
      <c r="A468">
        <v>11</v>
      </c>
      <c r="B468">
        <v>300522071</v>
      </c>
      <c r="C468">
        <v>2394815</v>
      </c>
      <c r="D468">
        <v>1</v>
      </c>
      <c r="E468" t="s">
        <v>177</v>
      </c>
      <c r="F468" t="s">
        <v>192</v>
      </c>
      <c r="G468">
        <v>2181</v>
      </c>
      <c r="H468">
        <v>870</v>
      </c>
      <c r="I468">
        <v>86</v>
      </c>
      <c r="J468">
        <v>34</v>
      </c>
      <c r="K468">
        <v>105</v>
      </c>
      <c r="L468">
        <v>1</v>
      </c>
      <c r="M468" t="s">
        <v>179</v>
      </c>
      <c r="N468" t="s">
        <v>180</v>
      </c>
      <c r="O468" s="2">
        <v>231.4853751</v>
      </c>
      <c r="P468" s="15">
        <v>45763</v>
      </c>
      <c r="Q468" s="15">
        <v>45783</v>
      </c>
      <c r="R468" s="15">
        <v>45790</v>
      </c>
      <c r="S468" t="s">
        <v>22</v>
      </c>
      <c r="T468">
        <v>13</v>
      </c>
      <c r="U468" s="2">
        <v>282.19169535999998</v>
      </c>
      <c r="V468" s="2">
        <v>6613.8678599999994</v>
      </c>
      <c r="W468" s="2">
        <v>7.9068244000000005</v>
      </c>
      <c r="X468" s="2">
        <v>2.4934384000000001</v>
      </c>
      <c r="Y468" s="2">
        <v>4.2782153599999999</v>
      </c>
      <c r="Z468" s="6">
        <f>Crate_BOMs[[#This Row],[glass weight (lb)]]+Crate_BOMs[[#This Row],[Crate Weight (lb)]]/COUNTIF(Crate_BOMs[crate no.],Crate_BOMs[[#This Row],[crate no.]])</f>
        <v>251.64192476857141</v>
      </c>
      <c r="AA468" s="6" t="str">
        <f>IFERROR(MID(Crate_BOMs[[#This Row],[no]],FIND("ECN",Crate_BOMs[[#This Row],[no]]),200),MID(Crate_BOMs[[#This Row],[no]],39,200))</f>
        <v>2.06 GLZ02</v>
      </c>
      <c r="AB468" s="6" t="str">
        <f>SUBSTITUTE(IF(RIGHT(Crate_BOMs[[#This Row],[PO Sublot-GL]],6)="curved",RIGHT(Crate_BOMs[[#This Row],[PO Sublot-GL]],12),RIGHT(Crate_BOMs[[#This Row],[PO Sublot-GL]],5))," ","")</f>
        <v>GLZ02</v>
      </c>
      <c r="AC468" s="6" t="str">
        <f>SUBSTITUTE(LEFT(Crate_BOMs[[#This Row],[PO Sublot-GL]],LEN(Crate_BOMs[[#This Row],[PO Sublot-GL]])-LEN(Crate_BOMs[[#This Row],[Glass Type]]))," ","")</f>
        <v>2.06</v>
      </c>
      <c r="AD468" s="6" t="str">
        <f>LEFT(Crate_BOMs[[#This Row],[no]],FIND(" ",Crate_BOMs[[#This Row],[no]],5)-1)</f>
        <v>PO 40544</v>
      </c>
      <c r="AE468" s="6" cm="1">
        <f t="array" ref="AE468">COUNTA(_xlfn.UNIQUE(_xlfn._xlws.FILTER(Crate_BOMs[PO],Crate_BOMs[crate no.]=Crate_BOMs[[#This Row],[crate no.]])))</f>
        <v>1</v>
      </c>
      <c r="AF468" s="10" t="str">
        <f>IF(Crate_BOMs[[#This Row],['# POs in Crate]]=1,"",IF(VLOOKUP(Crate_BOMs[[#This Row],[crate no.]],Crates_[[crate no.]:[New Sublot]],3,FALSE)="","",VLOOKUP(Crate_BOMs[[#This Row],[crate no.]],Crates_[[crate no.]:[New Sublot]],3,FALSE)))</f>
        <v/>
      </c>
      <c r="AG468" s="6" t="str">
        <f>IF(Crate_BOMs[[#This Row],['# POs in Crate]]=1,Crate_BOMs[[#This Row],[PO Sublot]],IF(Crate_BOMs[[#This Row],[UPDATED Sublot]]="","",Crate_BOMs[[#This Row],[UPDATED Sublot]]))</f>
        <v>2.06</v>
      </c>
    </row>
    <row r="469" spans="1:33" x14ac:dyDescent="0.25">
      <c r="A469">
        <v>11</v>
      </c>
      <c r="B469">
        <v>300522071</v>
      </c>
      <c r="C469">
        <v>2394815</v>
      </c>
      <c r="D469">
        <v>1</v>
      </c>
      <c r="E469" t="s">
        <v>177</v>
      </c>
      <c r="F469" t="s">
        <v>192</v>
      </c>
      <c r="G469">
        <v>2181</v>
      </c>
      <c r="H469">
        <v>870</v>
      </c>
      <c r="I469">
        <v>86</v>
      </c>
      <c r="J469">
        <v>34</v>
      </c>
      <c r="K469">
        <v>105</v>
      </c>
      <c r="L469">
        <v>1</v>
      </c>
      <c r="M469" t="s">
        <v>179</v>
      </c>
      <c r="N469" t="s">
        <v>180</v>
      </c>
      <c r="O469" s="2">
        <v>231.4853751</v>
      </c>
      <c r="P469" s="15">
        <v>45763</v>
      </c>
      <c r="Q469" s="15">
        <v>45783</v>
      </c>
      <c r="R469" s="15">
        <v>45790</v>
      </c>
      <c r="S469" t="s">
        <v>22</v>
      </c>
      <c r="T469">
        <v>13</v>
      </c>
      <c r="U469" s="2">
        <v>282.19169535999998</v>
      </c>
      <c r="V469" s="2">
        <v>6613.8678599999994</v>
      </c>
      <c r="W469" s="2">
        <v>7.9068244000000005</v>
      </c>
      <c r="X469" s="2">
        <v>2.4934384000000001</v>
      </c>
      <c r="Y469" s="2">
        <v>4.2782153599999999</v>
      </c>
      <c r="Z469" s="6">
        <f>Crate_BOMs[[#This Row],[glass weight (lb)]]+Crate_BOMs[[#This Row],[Crate Weight (lb)]]/COUNTIF(Crate_BOMs[crate no.],Crate_BOMs[[#This Row],[crate no.]])</f>
        <v>251.64192476857141</v>
      </c>
      <c r="AA469" s="6" t="str">
        <f>IFERROR(MID(Crate_BOMs[[#This Row],[no]],FIND("ECN",Crate_BOMs[[#This Row],[no]]),200),MID(Crate_BOMs[[#This Row],[no]],39,200))</f>
        <v>2.06 GLZ02</v>
      </c>
      <c r="AB469" s="6" t="str">
        <f>SUBSTITUTE(IF(RIGHT(Crate_BOMs[[#This Row],[PO Sublot-GL]],6)="curved",RIGHT(Crate_BOMs[[#This Row],[PO Sublot-GL]],12),RIGHT(Crate_BOMs[[#This Row],[PO Sublot-GL]],5))," ","")</f>
        <v>GLZ02</v>
      </c>
      <c r="AC469" s="6" t="str">
        <f>SUBSTITUTE(LEFT(Crate_BOMs[[#This Row],[PO Sublot-GL]],LEN(Crate_BOMs[[#This Row],[PO Sublot-GL]])-LEN(Crate_BOMs[[#This Row],[Glass Type]]))," ","")</f>
        <v>2.06</v>
      </c>
      <c r="AD469" s="6" t="str">
        <f>LEFT(Crate_BOMs[[#This Row],[no]],FIND(" ",Crate_BOMs[[#This Row],[no]],5)-1)</f>
        <v>PO 40544</v>
      </c>
      <c r="AE469" s="6" cm="1">
        <f t="array" ref="AE469">COUNTA(_xlfn.UNIQUE(_xlfn._xlws.FILTER(Crate_BOMs[PO],Crate_BOMs[crate no.]=Crate_BOMs[[#This Row],[crate no.]])))</f>
        <v>1</v>
      </c>
      <c r="AF469" s="10" t="str">
        <f>IF(Crate_BOMs[[#This Row],['# POs in Crate]]=1,"",IF(VLOOKUP(Crate_BOMs[[#This Row],[crate no.]],Crates_[[crate no.]:[New Sublot]],3,FALSE)="","",VLOOKUP(Crate_BOMs[[#This Row],[crate no.]],Crates_[[crate no.]:[New Sublot]],3,FALSE)))</f>
        <v/>
      </c>
      <c r="AG469" s="6" t="str">
        <f>IF(Crate_BOMs[[#This Row],['# POs in Crate]]=1,Crate_BOMs[[#This Row],[PO Sublot]],IF(Crate_BOMs[[#This Row],[UPDATED Sublot]]="","",Crate_BOMs[[#This Row],[UPDATED Sublot]]))</f>
        <v>2.06</v>
      </c>
    </row>
    <row r="470" spans="1:33" x14ac:dyDescent="0.25">
      <c r="A470">
        <v>11</v>
      </c>
      <c r="B470">
        <v>300522071</v>
      </c>
      <c r="C470">
        <v>2394815</v>
      </c>
      <c r="D470">
        <v>1</v>
      </c>
      <c r="E470" t="s">
        <v>177</v>
      </c>
      <c r="F470" t="s">
        <v>192</v>
      </c>
      <c r="G470">
        <v>2181</v>
      </c>
      <c r="H470">
        <v>870</v>
      </c>
      <c r="I470">
        <v>86</v>
      </c>
      <c r="J470">
        <v>34</v>
      </c>
      <c r="K470">
        <v>105</v>
      </c>
      <c r="L470">
        <v>1</v>
      </c>
      <c r="M470" t="s">
        <v>179</v>
      </c>
      <c r="N470" t="s">
        <v>180</v>
      </c>
      <c r="O470" s="2">
        <v>231.4853751</v>
      </c>
      <c r="P470" s="15">
        <v>45763</v>
      </c>
      <c r="Q470" s="15">
        <v>45783</v>
      </c>
      <c r="R470" s="15">
        <v>45790</v>
      </c>
      <c r="S470" t="s">
        <v>22</v>
      </c>
      <c r="T470">
        <v>13</v>
      </c>
      <c r="U470" s="2">
        <v>282.19169535999998</v>
      </c>
      <c r="V470" s="2">
        <v>6613.8678599999994</v>
      </c>
      <c r="W470" s="2">
        <v>7.9068244000000005</v>
      </c>
      <c r="X470" s="2">
        <v>2.4934384000000001</v>
      </c>
      <c r="Y470" s="2">
        <v>4.2782153599999999</v>
      </c>
      <c r="Z470" s="6">
        <f>Crate_BOMs[[#This Row],[glass weight (lb)]]+Crate_BOMs[[#This Row],[Crate Weight (lb)]]/COUNTIF(Crate_BOMs[crate no.],Crate_BOMs[[#This Row],[crate no.]])</f>
        <v>251.64192476857141</v>
      </c>
      <c r="AA470" s="6" t="str">
        <f>IFERROR(MID(Crate_BOMs[[#This Row],[no]],FIND("ECN",Crate_BOMs[[#This Row],[no]]),200),MID(Crate_BOMs[[#This Row],[no]],39,200))</f>
        <v>2.06 GLZ02</v>
      </c>
      <c r="AB470" s="6" t="str">
        <f>SUBSTITUTE(IF(RIGHT(Crate_BOMs[[#This Row],[PO Sublot-GL]],6)="curved",RIGHT(Crate_BOMs[[#This Row],[PO Sublot-GL]],12),RIGHT(Crate_BOMs[[#This Row],[PO Sublot-GL]],5))," ","")</f>
        <v>GLZ02</v>
      </c>
      <c r="AC470" s="6" t="str">
        <f>SUBSTITUTE(LEFT(Crate_BOMs[[#This Row],[PO Sublot-GL]],LEN(Crate_BOMs[[#This Row],[PO Sublot-GL]])-LEN(Crate_BOMs[[#This Row],[Glass Type]]))," ","")</f>
        <v>2.06</v>
      </c>
      <c r="AD470" s="6" t="str">
        <f>LEFT(Crate_BOMs[[#This Row],[no]],FIND(" ",Crate_BOMs[[#This Row],[no]],5)-1)</f>
        <v>PO 40544</v>
      </c>
      <c r="AE470" s="6" cm="1">
        <f t="array" ref="AE470">COUNTA(_xlfn.UNIQUE(_xlfn._xlws.FILTER(Crate_BOMs[PO],Crate_BOMs[crate no.]=Crate_BOMs[[#This Row],[crate no.]])))</f>
        <v>1</v>
      </c>
      <c r="AF470" s="10" t="str">
        <f>IF(Crate_BOMs[[#This Row],['# POs in Crate]]=1,"",IF(VLOOKUP(Crate_BOMs[[#This Row],[crate no.]],Crates_[[crate no.]:[New Sublot]],3,FALSE)="","",VLOOKUP(Crate_BOMs[[#This Row],[crate no.]],Crates_[[crate no.]:[New Sublot]],3,FALSE)))</f>
        <v/>
      </c>
      <c r="AG470" s="6" t="str">
        <f>IF(Crate_BOMs[[#This Row],['# POs in Crate]]=1,Crate_BOMs[[#This Row],[PO Sublot]],IF(Crate_BOMs[[#This Row],[UPDATED Sublot]]="","",Crate_BOMs[[#This Row],[UPDATED Sublot]]))</f>
        <v>2.06</v>
      </c>
    </row>
    <row r="471" spans="1:33" x14ac:dyDescent="0.25">
      <c r="A471">
        <v>11</v>
      </c>
      <c r="B471">
        <v>300522181</v>
      </c>
      <c r="C471">
        <v>2394815</v>
      </c>
      <c r="D471">
        <v>1</v>
      </c>
      <c r="E471" t="s">
        <v>177</v>
      </c>
      <c r="F471" t="s">
        <v>192</v>
      </c>
      <c r="G471">
        <v>2181</v>
      </c>
      <c r="H471">
        <v>870</v>
      </c>
      <c r="I471">
        <v>86</v>
      </c>
      <c r="J471">
        <v>34</v>
      </c>
      <c r="K471">
        <v>105</v>
      </c>
      <c r="L471">
        <v>1</v>
      </c>
      <c r="M471" t="s">
        <v>179</v>
      </c>
      <c r="N471" t="s">
        <v>180</v>
      </c>
      <c r="O471" s="2">
        <v>231.4853751</v>
      </c>
      <c r="P471" s="15">
        <v>45763</v>
      </c>
      <c r="Q471" s="15">
        <v>45783</v>
      </c>
      <c r="R471" s="15">
        <v>45790</v>
      </c>
      <c r="S471" t="s">
        <v>22</v>
      </c>
      <c r="T471">
        <v>13</v>
      </c>
      <c r="U471" s="2">
        <v>282.19169535999998</v>
      </c>
      <c r="V471" s="2">
        <v>6613.8678599999994</v>
      </c>
      <c r="W471" s="2">
        <v>7.9068244000000005</v>
      </c>
      <c r="X471" s="2">
        <v>2.4934384000000001</v>
      </c>
      <c r="Y471" s="2">
        <v>4.2782153599999999</v>
      </c>
      <c r="Z471" s="6">
        <f>Crate_BOMs[[#This Row],[glass weight (lb)]]+Crate_BOMs[[#This Row],[Crate Weight (lb)]]/COUNTIF(Crate_BOMs[crate no.],Crate_BOMs[[#This Row],[crate no.]])</f>
        <v>251.64192476857141</v>
      </c>
      <c r="AA471" s="6" t="str">
        <f>IFERROR(MID(Crate_BOMs[[#This Row],[no]],FIND("ECN",Crate_BOMs[[#This Row],[no]]),200),MID(Crate_BOMs[[#This Row],[no]],39,200))</f>
        <v>2.06 GLZ02</v>
      </c>
      <c r="AB471" s="6" t="str">
        <f>SUBSTITUTE(IF(RIGHT(Crate_BOMs[[#This Row],[PO Sublot-GL]],6)="curved",RIGHT(Crate_BOMs[[#This Row],[PO Sublot-GL]],12),RIGHT(Crate_BOMs[[#This Row],[PO Sublot-GL]],5))," ","")</f>
        <v>GLZ02</v>
      </c>
      <c r="AC471" s="6" t="str">
        <f>SUBSTITUTE(LEFT(Crate_BOMs[[#This Row],[PO Sublot-GL]],LEN(Crate_BOMs[[#This Row],[PO Sublot-GL]])-LEN(Crate_BOMs[[#This Row],[Glass Type]]))," ","")</f>
        <v>2.06</v>
      </c>
      <c r="AD471" s="6" t="str">
        <f>LEFT(Crate_BOMs[[#This Row],[no]],FIND(" ",Crate_BOMs[[#This Row],[no]],5)-1)</f>
        <v>PO 40544</v>
      </c>
      <c r="AE471" s="6" cm="1">
        <f t="array" ref="AE471">COUNTA(_xlfn.UNIQUE(_xlfn._xlws.FILTER(Crate_BOMs[PO],Crate_BOMs[crate no.]=Crate_BOMs[[#This Row],[crate no.]])))</f>
        <v>1</v>
      </c>
      <c r="AF471" s="10" t="str">
        <f>IF(Crate_BOMs[[#This Row],['# POs in Crate]]=1,"",IF(VLOOKUP(Crate_BOMs[[#This Row],[crate no.]],Crates_[[crate no.]:[New Sublot]],3,FALSE)="","",VLOOKUP(Crate_BOMs[[#This Row],[crate no.]],Crates_[[crate no.]:[New Sublot]],3,FALSE)))</f>
        <v/>
      </c>
      <c r="AG471" s="6" t="str">
        <f>IF(Crate_BOMs[[#This Row],['# POs in Crate]]=1,Crate_BOMs[[#This Row],[PO Sublot]],IF(Crate_BOMs[[#This Row],[UPDATED Sublot]]="","",Crate_BOMs[[#This Row],[UPDATED Sublot]]))</f>
        <v>2.06</v>
      </c>
    </row>
    <row r="472" spans="1:33" x14ac:dyDescent="0.25">
      <c r="A472">
        <v>11</v>
      </c>
      <c r="B472">
        <v>300522181</v>
      </c>
      <c r="C472">
        <v>2394815</v>
      </c>
      <c r="D472">
        <v>1</v>
      </c>
      <c r="E472" t="s">
        <v>177</v>
      </c>
      <c r="F472" t="s">
        <v>192</v>
      </c>
      <c r="G472">
        <v>2181</v>
      </c>
      <c r="H472">
        <v>870</v>
      </c>
      <c r="I472">
        <v>86</v>
      </c>
      <c r="J472">
        <v>34</v>
      </c>
      <c r="K472">
        <v>105</v>
      </c>
      <c r="L472">
        <v>1</v>
      </c>
      <c r="M472" t="s">
        <v>179</v>
      </c>
      <c r="N472" t="s">
        <v>180</v>
      </c>
      <c r="O472" s="2">
        <v>231.4853751</v>
      </c>
      <c r="P472" s="15">
        <v>45763</v>
      </c>
      <c r="Q472" s="15">
        <v>45783</v>
      </c>
      <c r="R472" s="15">
        <v>45790</v>
      </c>
      <c r="S472" t="s">
        <v>22</v>
      </c>
      <c r="T472">
        <v>13</v>
      </c>
      <c r="U472" s="2">
        <v>282.19169535999998</v>
      </c>
      <c r="V472" s="2">
        <v>6613.8678599999994</v>
      </c>
      <c r="W472" s="2">
        <v>7.9068244000000005</v>
      </c>
      <c r="X472" s="2">
        <v>2.4934384000000001</v>
      </c>
      <c r="Y472" s="2">
        <v>4.2782153599999999</v>
      </c>
      <c r="Z472" s="6">
        <f>Crate_BOMs[[#This Row],[glass weight (lb)]]+Crate_BOMs[[#This Row],[Crate Weight (lb)]]/COUNTIF(Crate_BOMs[crate no.],Crate_BOMs[[#This Row],[crate no.]])</f>
        <v>251.64192476857141</v>
      </c>
      <c r="AA472" s="6" t="str">
        <f>IFERROR(MID(Crate_BOMs[[#This Row],[no]],FIND("ECN",Crate_BOMs[[#This Row],[no]]),200),MID(Crate_BOMs[[#This Row],[no]],39,200))</f>
        <v>2.06 GLZ02</v>
      </c>
      <c r="AB472" s="6" t="str">
        <f>SUBSTITUTE(IF(RIGHT(Crate_BOMs[[#This Row],[PO Sublot-GL]],6)="curved",RIGHT(Crate_BOMs[[#This Row],[PO Sublot-GL]],12),RIGHT(Crate_BOMs[[#This Row],[PO Sublot-GL]],5))," ","")</f>
        <v>GLZ02</v>
      </c>
      <c r="AC472" s="6" t="str">
        <f>SUBSTITUTE(LEFT(Crate_BOMs[[#This Row],[PO Sublot-GL]],LEN(Crate_BOMs[[#This Row],[PO Sublot-GL]])-LEN(Crate_BOMs[[#This Row],[Glass Type]]))," ","")</f>
        <v>2.06</v>
      </c>
      <c r="AD472" s="6" t="str">
        <f>LEFT(Crate_BOMs[[#This Row],[no]],FIND(" ",Crate_BOMs[[#This Row],[no]],5)-1)</f>
        <v>PO 40544</v>
      </c>
      <c r="AE472" s="6" cm="1">
        <f t="array" ref="AE472">COUNTA(_xlfn.UNIQUE(_xlfn._xlws.FILTER(Crate_BOMs[PO],Crate_BOMs[crate no.]=Crate_BOMs[[#This Row],[crate no.]])))</f>
        <v>1</v>
      </c>
      <c r="AF472" s="10" t="str">
        <f>IF(Crate_BOMs[[#This Row],['# POs in Crate]]=1,"",IF(VLOOKUP(Crate_BOMs[[#This Row],[crate no.]],Crates_[[crate no.]:[New Sublot]],3,FALSE)="","",VLOOKUP(Crate_BOMs[[#This Row],[crate no.]],Crates_[[crate no.]:[New Sublot]],3,FALSE)))</f>
        <v/>
      </c>
      <c r="AG472" s="6" t="str">
        <f>IF(Crate_BOMs[[#This Row],['# POs in Crate]]=1,Crate_BOMs[[#This Row],[PO Sublot]],IF(Crate_BOMs[[#This Row],[UPDATED Sublot]]="","",Crate_BOMs[[#This Row],[UPDATED Sublot]]))</f>
        <v>2.06</v>
      </c>
    </row>
    <row r="473" spans="1:33" x14ac:dyDescent="0.25">
      <c r="A473">
        <v>11</v>
      </c>
      <c r="B473">
        <v>300522181</v>
      </c>
      <c r="C473">
        <v>2394815</v>
      </c>
      <c r="D473">
        <v>1</v>
      </c>
      <c r="E473" t="s">
        <v>177</v>
      </c>
      <c r="F473" t="s">
        <v>192</v>
      </c>
      <c r="G473">
        <v>2181</v>
      </c>
      <c r="H473">
        <v>870</v>
      </c>
      <c r="I473">
        <v>86</v>
      </c>
      <c r="J473">
        <v>34</v>
      </c>
      <c r="K473">
        <v>105</v>
      </c>
      <c r="L473">
        <v>1</v>
      </c>
      <c r="M473" t="s">
        <v>179</v>
      </c>
      <c r="N473" t="s">
        <v>180</v>
      </c>
      <c r="O473" s="2">
        <v>231.4853751</v>
      </c>
      <c r="P473" s="15">
        <v>45763</v>
      </c>
      <c r="Q473" s="15">
        <v>45783</v>
      </c>
      <c r="R473" s="15">
        <v>45790</v>
      </c>
      <c r="S473" t="s">
        <v>22</v>
      </c>
      <c r="T473">
        <v>13</v>
      </c>
      <c r="U473" s="2">
        <v>282.19169535999998</v>
      </c>
      <c r="V473" s="2">
        <v>6613.8678599999994</v>
      </c>
      <c r="W473" s="2">
        <v>7.9068244000000005</v>
      </c>
      <c r="X473" s="2">
        <v>2.4934384000000001</v>
      </c>
      <c r="Y473" s="2">
        <v>4.2782153599999999</v>
      </c>
      <c r="Z473" s="6">
        <f>Crate_BOMs[[#This Row],[glass weight (lb)]]+Crate_BOMs[[#This Row],[Crate Weight (lb)]]/COUNTIF(Crate_BOMs[crate no.],Crate_BOMs[[#This Row],[crate no.]])</f>
        <v>251.64192476857141</v>
      </c>
      <c r="AA473" s="6" t="str">
        <f>IFERROR(MID(Crate_BOMs[[#This Row],[no]],FIND("ECN",Crate_BOMs[[#This Row],[no]]),200),MID(Crate_BOMs[[#This Row],[no]],39,200))</f>
        <v>2.06 GLZ02</v>
      </c>
      <c r="AB473" s="6" t="str">
        <f>SUBSTITUTE(IF(RIGHT(Crate_BOMs[[#This Row],[PO Sublot-GL]],6)="curved",RIGHT(Crate_BOMs[[#This Row],[PO Sublot-GL]],12),RIGHT(Crate_BOMs[[#This Row],[PO Sublot-GL]],5))," ","")</f>
        <v>GLZ02</v>
      </c>
      <c r="AC473" s="6" t="str">
        <f>SUBSTITUTE(LEFT(Crate_BOMs[[#This Row],[PO Sublot-GL]],LEN(Crate_BOMs[[#This Row],[PO Sublot-GL]])-LEN(Crate_BOMs[[#This Row],[Glass Type]]))," ","")</f>
        <v>2.06</v>
      </c>
      <c r="AD473" s="6" t="str">
        <f>LEFT(Crate_BOMs[[#This Row],[no]],FIND(" ",Crate_BOMs[[#This Row],[no]],5)-1)</f>
        <v>PO 40544</v>
      </c>
      <c r="AE473" s="6" cm="1">
        <f t="array" ref="AE473">COUNTA(_xlfn.UNIQUE(_xlfn._xlws.FILTER(Crate_BOMs[PO],Crate_BOMs[crate no.]=Crate_BOMs[[#This Row],[crate no.]])))</f>
        <v>1</v>
      </c>
      <c r="AF473" s="10" t="str">
        <f>IF(Crate_BOMs[[#This Row],['# POs in Crate]]=1,"",IF(VLOOKUP(Crate_BOMs[[#This Row],[crate no.]],Crates_[[crate no.]:[New Sublot]],3,FALSE)="","",VLOOKUP(Crate_BOMs[[#This Row],[crate no.]],Crates_[[crate no.]:[New Sublot]],3,FALSE)))</f>
        <v/>
      </c>
      <c r="AG473" s="6" t="str">
        <f>IF(Crate_BOMs[[#This Row],['# POs in Crate]]=1,Crate_BOMs[[#This Row],[PO Sublot]],IF(Crate_BOMs[[#This Row],[UPDATED Sublot]]="","",Crate_BOMs[[#This Row],[UPDATED Sublot]]))</f>
        <v>2.06</v>
      </c>
    </row>
    <row r="474" spans="1:33" x14ac:dyDescent="0.25">
      <c r="A474">
        <v>11</v>
      </c>
      <c r="B474">
        <v>300522181</v>
      </c>
      <c r="C474">
        <v>2394815</v>
      </c>
      <c r="D474">
        <v>1</v>
      </c>
      <c r="E474" t="s">
        <v>177</v>
      </c>
      <c r="F474" t="s">
        <v>192</v>
      </c>
      <c r="G474">
        <v>2181</v>
      </c>
      <c r="H474">
        <v>870</v>
      </c>
      <c r="I474">
        <v>86</v>
      </c>
      <c r="J474">
        <v>34</v>
      </c>
      <c r="K474">
        <v>105</v>
      </c>
      <c r="L474">
        <v>1</v>
      </c>
      <c r="M474" t="s">
        <v>179</v>
      </c>
      <c r="N474" t="s">
        <v>180</v>
      </c>
      <c r="O474" s="2">
        <v>231.4853751</v>
      </c>
      <c r="P474" s="15">
        <v>45763</v>
      </c>
      <c r="Q474" s="15">
        <v>45783</v>
      </c>
      <c r="R474" s="15">
        <v>45790</v>
      </c>
      <c r="S474" t="s">
        <v>22</v>
      </c>
      <c r="T474">
        <v>13</v>
      </c>
      <c r="U474" s="2">
        <v>282.19169535999998</v>
      </c>
      <c r="V474" s="2">
        <v>6613.8678599999994</v>
      </c>
      <c r="W474" s="2">
        <v>7.9068244000000005</v>
      </c>
      <c r="X474" s="2">
        <v>2.4934384000000001</v>
      </c>
      <c r="Y474" s="2">
        <v>4.2782153599999999</v>
      </c>
      <c r="Z474" s="6">
        <f>Crate_BOMs[[#This Row],[glass weight (lb)]]+Crate_BOMs[[#This Row],[Crate Weight (lb)]]/COUNTIF(Crate_BOMs[crate no.],Crate_BOMs[[#This Row],[crate no.]])</f>
        <v>251.64192476857141</v>
      </c>
      <c r="AA474" s="6" t="str">
        <f>IFERROR(MID(Crate_BOMs[[#This Row],[no]],FIND("ECN",Crate_BOMs[[#This Row],[no]]),200),MID(Crate_BOMs[[#This Row],[no]],39,200))</f>
        <v>2.06 GLZ02</v>
      </c>
      <c r="AB474" s="6" t="str">
        <f>SUBSTITUTE(IF(RIGHT(Crate_BOMs[[#This Row],[PO Sublot-GL]],6)="curved",RIGHT(Crate_BOMs[[#This Row],[PO Sublot-GL]],12),RIGHT(Crate_BOMs[[#This Row],[PO Sublot-GL]],5))," ","")</f>
        <v>GLZ02</v>
      </c>
      <c r="AC474" s="6" t="str">
        <f>SUBSTITUTE(LEFT(Crate_BOMs[[#This Row],[PO Sublot-GL]],LEN(Crate_BOMs[[#This Row],[PO Sublot-GL]])-LEN(Crate_BOMs[[#This Row],[Glass Type]]))," ","")</f>
        <v>2.06</v>
      </c>
      <c r="AD474" s="6" t="str">
        <f>LEFT(Crate_BOMs[[#This Row],[no]],FIND(" ",Crate_BOMs[[#This Row],[no]],5)-1)</f>
        <v>PO 40544</v>
      </c>
      <c r="AE474" s="6" cm="1">
        <f t="array" ref="AE474">COUNTA(_xlfn.UNIQUE(_xlfn._xlws.FILTER(Crate_BOMs[PO],Crate_BOMs[crate no.]=Crate_BOMs[[#This Row],[crate no.]])))</f>
        <v>1</v>
      </c>
      <c r="AF474" s="10" t="str">
        <f>IF(Crate_BOMs[[#This Row],['# POs in Crate]]=1,"",IF(VLOOKUP(Crate_BOMs[[#This Row],[crate no.]],Crates_[[crate no.]:[New Sublot]],3,FALSE)="","",VLOOKUP(Crate_BOMs[[#This Row],[crate no.]],Crates_[[crate no.]:[New Sublot]],3,FALSE)))</f>
        <v/>
      </c>
      <c r="AG474" s="6" t="str">
        <f>IF(Crate_BOMs[[#This Row],['# POs in Crate]]=1,Crate_BOMs[[#This Row],[PO Sublot]],IF(Crate_BOMs[[#This Row],[UPDATED Sublot]]="","",Crate_BOMs[[#This Row],[UPDATED Sublot]]))</f>
        <v>2.06</v>
      </c>
    </row>
    <row r="475" spans="1:33" x14ac:dyDescent="0.25">
      <c r="A475">
        <v>11</v>
      </c>
      <c r="B475">
        <v>300522181</v>
      </c>
      <c r="C475">
        <v>2394815</v>
      </c>
      <c r="D475">
        <v>1</v>
      </c>
      <c r="E475" t="s">
        <v>177</v>
      </c>
      <c r="F475" t="s">
        <v>192</v>
      </c>
      <c r="G475">
        <v>2181</v>
      </c>
      <c r="H475">
        <v>870</v>
      </c>
      <c r="I475">
        <v>86</v>
      </c>
      <c r="J475">
        <v>34</v>
      </c>
      <c r="K475">
        <v>105</v>
      </c>
      <c r="L475">
        <v>1</v>
      </c>
      <c r="M475" t="s">
        <v>179</v>
      </c>
      <c r="N475" t="s">
        <v>180</v>
      </c>
      <c r="O475" s="2">
        <v>231.4853751</v>
      </c>
      <c r="P475" s="15">
        <v>45763</v>
      </c>
      <c r="Q475" s="15">
        <v>45783</v>
      </c>
      <c r="R475" s="15">
        <v>45790</v>
      </c>
      <c r="S475" t="s">
        <v>22</v>
      </c>
      <c r="T475">
        <v>13</v>
      </c>
      <c r="U475" s="2">
        <v>282.19169535999998</v>
      </c>
      <c r="V475" s="2">
        <v>6613.8678599999994</v>
      </c>
      <c r="W475" s="2">
        <v>7.9068244000000005</v>
      </c>
      <c r="X475" s="2">
        <v>2.4934384000000001</v>
      </c>
      <c r="Y475" s="2">
        <v>4.2782153599999999</v>
      </c>
      <c r="Z475" s="6">
        <f>Crate_BOMs[[#This Row],[glass weight (lb)]]+Crate_BOMs[[#This Row],[Crate Weight (lb)]]/COUNTIF(Crate_BOMs[crate no.],Crate_BOMs[[#This Row],[crate no.]])</f>
        <v>251.64192476857141</v>
      </c>
      <c r="AA475" s="6" t="str">
        <f>IFERROR(MID(Crate_BOMs[[#This Row],[no]],FIND("ECN",Crate_BOMs[[#This Row],[no]]),200),MID(Crate_BOMs[[#This Row],[no]],39,200))</f>
        <v>2.06 GLZ02</v>
      </c>
      <c r="AB475" s="6" t="str">
        <f>SUBSTITUTE(IF(RIGHT(Crate_BOMs[[#This Row],[PO Sublot-GL]],6)="curved",RIGHT(Crate_BOMs[[#This Row],[PO Sublot-GL]],12),RIGHT(Crate_BOMs[[#This Row],[PO Sublot-GL]],5))," ","")</f>
        <v>GLZ02</v>
      </c>
      <c r="AC475" s="6" t="str">
        <f>SUBSTITUTE(LEFT(Crate_BOMs[[#This Row],[PO Sublot-GL]],LEN(Crate_BOMs[[#This Row],[PO Sublot-GL]])-LEN(Crate_BOMs[[#This Row],[Glass Type]]))," ","")</f>
        <v>2.06</v>
      </c>
      <c r="AD475" s="6" t="str">
        <f>LEFT(Crate_BOMs[[#This Row],[no]],FIND(" ",Crate_BOMs[[#This Row],[no]],5)-1)</f>
        <v>PO 40544</v>
      </c>
      <c r="AE475" s="6" cm="1">
        <f t="array" ref="AE475">COUNTA(_xlfn.UNIQUE(_xlfn._xlws.FILTER(Crate_BOMs[PO],Crate_BOMs[crate no.]=Crate_BOMs[[#This Row],[crate no.]])))</f>
        <v>1</v>
      </c>
      <c r="AF475" s="10" t="str">
        <f>IF(Crate_BOMs[[#This Row],['# POs in Crate]]=1,"",IF(VLOOKUP(Crate_BOMs[[#This Row],[crate no.]],Crates_[[crate no.]:[New Sublot]],3,FALSE)="","",VLOOKUP(Crate_BOMs[[#This Row],[crate no.]],Crates_[[crate no.]:[New Sublot]],3,FALSE)))</f>
        <v/>
      </c>
      <c r="AG475" s="6" t="str">
        <f>IF(Crate_BOMs[[#This Row],['# POs in Crate]]=1,Crate_BOMs[[#This Row],[PO Sublot]],IF(Crate_BOMs[[#This Row],[UPDATED Sublot]]="","",Crate_BOMs[[#This Row],[UPDATED Sublot]]))</f>
        <v>2.06</v>
      </c>
    </row>
    <row r="476" spans="1:33" x14ac:dyDescent="0.25">
      <c r="A476">
        <v>11</v>
      </c>
      <c r="B476">
        <v>300522181</v>
      </c>
      <c r="C476">
        <v>2394815</v>
      </c>
      <c r="D476">
        <v>1</v>
      </c>
      <c r="E476" t="s">
        <v>177</v>
      </c>
      <c r="F476" t="s">
        <v>192</v>
      </c>
      <c r="G476">
        <v>2181</v>
      </c>
      <c r="H476">
        <v>870</v>
      </c>
      <c r="I476">
        <v>86</v>
      </c>
      <c r="J476">
        <v>34</v>
      </c>
      <c r="K476">
        <v>105</v>
      </c>
      <c r="L476">
        <v>1</v>
      </c>
      <c r="M476" t="s">
        <v>179</v>
      </c>
      <c r="N476" t="s">
        <v>180</v>
      </c>
      <c r="O476" s="2">
        <v>231.4853751</v>
      </c>
      <c r="P476" s="15">
        <v>45763</v>
      </c>
      <c r="Q476" s="15">
        <v>45783</v>
      </c>
      <c r="R476" s="15">
        <v>45790</v>
      </c>
      <c r="S476" t="s">
        <v>22</v>
      </c>
      <c r="T476">
        <v>13</v>
      </c>
      <c r="U476" s="2">
        <v>282.19169535999998</v>
      </c>
      <c r="V476" s="2">
        <v>6613.8678599999994</v>
      </c>
      <c r="W476" s="2">
        <v>7.9068244000000005</v>
      </c>
      <c r="X476" s="2">
        <v>2.4934384000000001</v>
      </c>
      <c r="Y476" s="2">
        <v>4.2782153599999999</v>
      </c>
      <c r="Z476" s="6">
        <f>Crate_BOMs[[#This Row],[glass weight (lb)]]+Crate_BOMs[[#This Row],[Crate Weight (lb)]]/COUNTIF(Crate_BOMs[crate no.],Crate_BOMs[[#This Row],[crate no.]])</f>
        <v>251.64192476857141</v>
      </c>
      <c r="AA476" s="6" t="str">
        <f>IFERROR(MID(Crate_BOMs[[#This Row],[no]],FIND("ECN",Crate_BOMs[[#This Row],[no]]),200),MID(Crate_BOMs[[#This Row],[no]],39,200))</f>
        <v>2.06 GLZ02</v>
      </c>
      <c r="AB476" s="6" t="str">
        <f>SUBSTITUTE(IF(RIGHT(Crate_BOMs[[#This Row],[PO Sublot-GL]],6)="curved",RIGHT(Crate_BOMs[[#This Row],[PO Sublot-GL]],12),RIGHT(Crate_BOMs[[#This Row],[PO Sublot-GL]],5))," ","")</f>
        <v>GLZ02</v>
      </c>
      <c r="AC476" s="6" t="str">
        <f>SUBSTITUTE(LEFT(Crate_BOMs[[#This Row],[PO Sublot-GL]],LEN(Crate_BOMs[[#This Row],[PO Sublot-GL]])-LEN(Crate_BOMs[[#This Row],[Glass Type]]))," ","")</f>
        <v>2.06</v>
      </c>
      <c r="AD476" s="6" t="str">
        <f>LEFT(Crate_BOMs[[#This Row],[no]],FIND(" ",Crate_BOMs[[#This Row],[no]],5)-1)</f>
        <v>PO 40544</v>
      </c>
      <c r="AE476" s="6" cm="1">
        <f t="array" ref="AE476">COUNTA(_xlfn.UNIQUE(_xlfn._xlws.FILTER(Crate_BOMs[PO],Crate_BOMs[crate no.]=Crate_BOMs[[#This Row],[crate no.]])))</f>
        <v>1</v>
      </c>
      <c r="AF476" s="10" t="str">
        <f>IF(Crate_BOMs[[#This Row],['# POs in Crate]]=1,"",IF(VLOOKUP(Crate_BOMs[[#This Row],[crate no.]],Crates_[[crate no.]:[New Sublot]],3,FALSE)="","",VLOOKUP(Crate_BOMs[[#This Row],[crate no.]],Crates_[[crate no.]:[New Sublot]],3,FALSE)))</f>
        <v/>
      </c>
      <c r="AG476" s="6" t="str">
        <f>IF(Crate_BOMs[[#This Row],['# POs in Crate]]=1,Crate_BOMs[[#This Row],[PO Sublot]],IF(Crate_BOMs[[#This Row],[UPDATED Sublot]]="","",Crate_BOMs[[#This Row],[UPDATED Sublot]]))</f>
        <v>2.06</v>
      </c>
    </row>
    <row r="477" spans="1:33" x14ac:dyDescent="0.25">
      <c r="A477">
        <v>11</v>
      </c>
      <c r="B477">
        <v>300522181</v>
      </c>
      <c r="C477">
        <v>2394815</v>
      </c>
      <c r="D477">
        <v>1</v>
      </c>
      <c r="E477" t="s">
        <v>177</v>
      </c>
      <c r="F477" t="s">
        <v>192</v>
      </c>
      <c r="G477">
        <v>2181</v>
      </c>
      <c r="H477">
        <v>870</v>
      </c>
      <c r="I477">
        <v>86</v>
      </c>
      <c r="J477">
        <v>34</v>
      </c>
      <c r="K477">
        <v>105</v>
      </c>
      <c r="L477">
        <v>1</v>
      </c>
      <c r="M477" t="s">
        <v>179</v>
      </c>
      <c r="N477" t="s">
        <v>180</v>
      </c>
      <c r="O477" s="2">
        <v>231.4853751</v>
      </c>
      <c r="P477" s="15">
        <v>45763</v>
      </c>
      <c r="Q477" s="15">
        <v>45783</v>
      </c>
      <c r="R477" s="15">
        <v>45790</v>
      </c>
      <c r="S477" t="s">
        <v>22</v>
      </c>
      <c r="T477">
        <v>13</v>
      </c>
      <c r="U477" s="2">
        <v>282.19169535999998</v>
      </c>
      <c r="V477" s="2">
        <v>6613.8678599999994</v>
      </c>
      <c r="W477" s="2">
        <v>7.9068244000000005</v>
      </c>
      <c r="X477" s="2">
        <v>2.4934384000000001</v>
      </c>
      <c r="Y477" s="2">
        <v>4.2782153599999999</v>
      </c>
      <c r="Z477" s="6">
        <f>Crate_BOMs[[#This Row],[glass weight (lb)]]+Crate_BOMs[[#This Row],[Crate Weight (lb)]]/COUNTIF(Crate_BOMs[crate no.],Crate_BOMs[[#This Row],[crate no.]])</f>
        <v>251.64192476857141</v>
      </c>
      <c r="AA477" s="6" t="str">
        <f>IFERROR(MID(Crate_BOMs[[#This Row],[no]],FIND("ECN",Crate_BOMs[[#This Row],[no]]),200),MID(Crate_BOMs[[#This Row],[no]],39,200))</f>
        <v>2.06 GLZ02</v>
      </c>
      <c r="AB477" s="6" t="str">
        <f>SUBSTITUTE(IF(RIGHT(Crate_BOMs[[#This Row],[PO Sublot-GL]],6)="curved",RIGHT(Crate_BOMs[[#This Row],[PO Sublot-GL]],12),RIGHT(Crate_BOMs[[#This Row],[PO Sublot-GL]],5))," ","")</f>
        <v>GLZ02</v>
      </c>
      <c r="AC477" s="6" t="str">
        <f>SUBSTITUTE(LEFT(Crate_BOMs[[#This Row],[PO Sublot-GL]],LEN(Crate_BOMs[[#This Row],[PO Sublot-GL]])-LEN(Crate_BOMs[[#This Row],[Glass Type]]))," ","")</f>
        <v>2.06</v>
      </c>
      <c r="AD477" s="6" t="str">
        <f>LEFT(Crate_BOMs[[#This Row],[no]],FIND(" ",Crate_BOMs[[#This Row],[no]],5)-1)</f>
        <v>PO 40544</v>
      </c>
      <c r="AE477" s="6" cm="1">
        <f t="array" ref="AE477">COUNTA(_xlfn.UNIQUE(_xlfn._xlws.FILTER(Crate_BOMs[PO],Crate_BOMs[crate no.]=Crate_BOMs[[#This Row],[crate no.]])))</f>
        <v>1</v>
      </c>
      <c r="AF477" s="10" t="str">
        <f>IF(Crate_BOMs[[#This Row],['# POs in Crate]]=1,"",IF(VLOOKUP(Crate_BOMs[[#This Row],[crate no.]],Crates_[[crate no.]:[New Sublot]],3,FALSE)="","",VLOOKUP(Crate_BOMs[[#This Row],[crate no.]],Crates_[[crate no.]:[New Sublot]],3,FALSE)))</f>
        <v/>
      </c>
      <c r="AG477" s="6" t="str">
        <f>IF(Crate_BOMs[[#This Row],['# POs in Crate]]=1,Crate_BOMs[[#This Row],[PO Sublot]],IF(Crate_BOMs[[#This Row],[UPDATED Sublot]]="","",Crate_BOMs[[#This Row],[UPDATED Sublot]]))</f>
        <v>2.06</v>
      </c>
    </row>
    <row r="478" spans="1:33" x14ac:dyDescent="0.25">
      <c r="A478">
        <v>11</v>
      </c>
      <c r="B478">
        <v>300522181</v>
      </c>
      <c r="C478">
        <v>2394815</v>
      </c>
      <c r="D478">
        <v>1</v>
      </c>
      <c r="E478" t="s">
        <v>177</v>
      </c>
      <c r="F478" t="s">
        <v>192</v>
      </c>
      <c r="G478">
        <v>2181</v>
      </c>
      <c r="H478">
        <v>870</v>
      </c>
      <c r="I478">
        <v>86</v>
      </c>
      <c r="J478">
        <v>34</v>
      </c>
      <c r="K478">
        <v>105</v>
      </c>
      <c r="L478">
        <v>1</v>
      </c>
      <c r="M478" t="s">
        <v>179</v>
      </c>
      <c r="N478" t="s">
        <v>180</v>
      </c>
      <c r="O478" s="2">
        <v>231.4853751</v>
      </c>
      <c r="P478" s="15">
        <v>45763</v>
      </c>
      <c r="Q478" s="15">
        <v>45783</v>
      </c>
      <c r="R478" s="15">
        <v>45790</v>
      </c>
      <c r="S478" t="s">
        <v>22</v>
      </c>
      <c r="T478">
        <v>13</v>
      </c>
      <c r="U478" s="2">
        <v>282.19169535999998</v>
      </c>
      <c r="V478" s="2">
        <v>6613.8678599999994</v>
      </c>
      <c r="W478" s="2">
        <v>7.9068244000000005</v>
      </c>
      <c r="X478" s="2">
        <v>2.4934384000000001</v>
      </c>
      <c r="Y478" s="2">
        <v>4.2782153599999999</v>
      </c>
      <c r="Z478" s="6">
        <f>Crate_BOMs[[#This Row],[glass weight (lb)]]+Crate_BOMs[[#This Row],[Crate Weight (lb)]]/COUNTIF(Crate_BOMs[crate no.],Crate_BOMs[[#This Row],[crate no.]])</f>
        <v>251.64192476857141</v>
      </c>
      <c r="AA478" s="6" t="str">
        <f>IFERROR(MID(Crate_BOMs[[#This Row],[no]],FIND("ECN",Crate_BOMs[[#This Row],[no]]),200),MID(Crate_BOMs[[#This Row],[no]],39,200))</f>
        <v>2.06 GLZ02</v>
      </c>
      <c r="AB478" s="6" t="str">
        <f>SUBSTITUTE(IF(RIGHT(Crate_BOMs[[#This Row],[PO Sublot-GL]],6)="curved",RIGHT(Crate_BOMs[[#This Row],[PO Sublot-GL]],12),RIGHT(Crate_BOMs[[#This Row],[PO Sublot-GL]],5))," ","")</f>
        <v>GLZ02</v>
      </c>
      <c r="AC478" s="6" t="str">
        <f>SUBSTITUTE(LEFT(Crate_BOMs[[#This Row],[PO Sublot-GL]],LEN(Crate_BOMs[[#This Row],[PO Sublot-GL]])-LEN(Crate_BOMs[[#This Row],[Glass Type]]))," ","")</f>
        <v>2.06</v>
      </c>
      <c r="AD478" s="6" t="str">
        <f>LEFT(Crate_BOMs[[#This Row],[no]],FIND(" ",Crate_BOMs[[#This Row],[no]],5)-1)</f>
        <v>PO 40544</v>
      </c>
      <c r="AE478" s="6" cm="1">
        <f t="array" ref="AE478">COUNTA(_xlfn.UNIQUE(_xlfn._xlws.FILTER(Crate_BOMs[PO],Crate_BOMs[crate no.]=Crate_BOMs[[#This Row],[crate no.]])))</f>
        <v>1</v>
      </c>
      <c r="AF478" s="10" t="str">
        <f>IF(Crate_BOMs[[#This Row],['# POs in Crate]]=1,"",IF(VLOOKUP(Crate_BOMs[[#This Row],[crate no.]],Crates_[[crate no.]:[New Sublot]],3,FALSE)="","",VLOOKUP(Crate_BOMs[[#This Row],[crate no.]],Crates_[[crate no.]:[New Sublot]],3,FALSE)))</f>
        <v/>
      </c>
      <c r="AG478" s="6" t="str">
        <f>IF(Crate_BOMs[[#This Row],['# POs in Crate]]=1,Crate_BOMs[[#This Row],[PO Sublot]],IF(Crate_BOMs[[#This Row],[UPDATED Sublot]]="","",Crate_BOMs[[#This Row],[UPDATED Sublot]]))</f>
        <v>2.06</v>
      </c>
    </row>
    <row r="479" spans="1:33" x14ac:dyDescent="0.25">
      <c r="A479">
        <v>11</v>
      </c>
      <c r="B479">
        <v>300522181</v>
      </c>
      <c r="C479">
        <v>2394815</v>
      </c>
      <c r="D479">
        <v>1</v>
      </c>
      <c r="E479" t="s">
        <v>177</v>
      </c>
      <c r="F479" t="s">
        <v>192</v>
      </c>
      <c r="G479">
        <v>2181</v>
      </c>
      <c r="H479">
        <v>870</v>
      </c>
      <c r="I479">
        <v>86</v>
      </c>
      <c r="J479">
        <v>34</v>
      </c>
      <c r="K479">
        <v>105</v>
      </c>
      <c r="L479">
        <v>1</v>
      </c>
      <c r="M479" t="s">
        <v>179</v>
      </c>
      <c r="N479" t="s">
        <v>180</v>
      </c>
      <c r="O479" s="2">
        <v>231.4853751</v>
      </c>
      <c r="P479" s="15">
        <v>45763</v>
      </c>
      <c r="Q479" s="15">
        <v>45783</v>
      </c>
      <c r="R479" s="15">
        <v>45790</v>
      </c>
      <c r="S479" t="s">
        <v>22</v>
      </c>
      <c r="T479">
        <v>13</v>
      </c>
      <c r="U479" s="2">
        <v>282.19169535999998</v>
      </c>
      <c r="V479" s="2">
        <v>6613.8678599999994</v>
      </c>
      <c r="W479" s="2">
        <v>7.9068244000000005</v>
      </c>
      <c r="X479" s="2">
        <v>2.4934384000000001</v>
      </c>
      <c r="Y479" s="2">
        <v>4.2782153599999999</v>
      </c>
      <c r="Z479" s="6">
        <f>Crate_BOMs[[#This Row],[glass weight (lb)]]+Crate_BOMs[[#This Row],[Crate Weight (lb)]]/COUNTIF(Crate_BOMs[crate no.],Crate_BOMs[[#This Row],[crate no.]])</f>
        <v>251.64192476857141</v>
      </c>
      <c r="AA479" s="6" t="str">
        <f>IFERROR(MID(Crate_BOMs[[#This Row],[no]],FIND("ECN",Crate_BOMs[[#This Row],[no]]),200),MID(Crate_BOMs[[#This Row],[no]],39,200))</f>
        <v>2.06 GLZ02</v>
      </c>
      <c r="AB479" s="6" t="str">
        <f>SUBSTITUTE(IF(RIGHT(Crate_BOMs[[#This Row],[PO Sublot-GL]],6)="curved",RIGHT(Crate_BOMs[[#This Row],[PO Sublot-GL]],12),RIGHT(Crate_BOMs[[#This Row],[PO Sublot-GL]],5))," ","")</f>
        <v>GLZ02</v>
      </c>
      <c r="AC479" s="6" t="str">
        <f>SUBSTITUTE(LEFT(Crate_BOMs[[#This Row],[PO Sublot-GL]],LEN(Crate_BOMs[[#This Row],[PO Sublot-GL]])-LEN(Crate_BOMs[[#This Row],[Glass Type]]))," ","")</f>
        <v>2.06</v>
      </c>
      <c r="AD479" s="6" t="str">
        <f>LEFT(Crate_BOMs[[#This Row],[no]],FIND(" ",Crate_BOMs[[#This Row],[no]],5)-1)</f>
        <v>PO 40544</v>
      </c>
      <c r="AE479" s="6" cm="1">
        <f t="array" ref="AE479">COUNTA(_xlfn.UNIQUE(_xlfn._xlws.FILTER(Crate_BOMs[PO],Crate_BOMs[crate no.]=Crate_BOMs[[#This Row],[crate no.]])))</f>
        <v>1</v>
      </c>
      <c r="AF479" s="10" t="str">
        <f>IF(Crate_BOMs[[#This Row],['# POs in Crate]]=1,"",IF(VLOOKUP(Crate_BOMs[[#This Row],[crate no.]],Crates_[[crate no.]:[New Sublot]],3,FALSE)="","",VLOOKUP(Crate_BOMs[[#This Row],[crate no.]],Crates_[[crate no.]:[New Sublot]],3,FALSE)))</f>
        <v/>
      </c>
      <c r="AG479" s="6" t="str">
        <f>IF(Crate_BOMs[[#This Row],['# POs in Crate]]=1,Crate_BOMs[[#This Row],[PO Sublot]],IF(Crate_BOMs[[#This Row],[UPDATED Sublot]]="","",Crate_BOMs[[#This Row],[UPDATED Sublot]]))</f>
        <v>2.06</v>
      </c>
    </row>
    <row r="480" spans="1:33" x14ac:dyDescent="0.25">
      <c r="A480">
        <v>11</v>
      </c>
      <c r="B480">
        <v>300522181</v>
      </c>
      <c r="C480">
        <v>2394815</v>
      </c>
      <c r="D480">
        <v>1</v>
      </c>
      <c r="E480" t="s">
        <v>177</v>
      </c>
      <c r="F480" t="s">
        <v>192</v>
      </c>
      <c r="G480">
        <v>2181</v>
      </c>
      <c r="H480">
        <v>870</v>
      </c>
      <c r="I480">
        <v>86</v>
      </c>
      <c r="J480">
        <v>34</v>
      </c>
      <c r="K480">
        <v>105</v>
      </c>
      <c r="L480">
        <v>1</v>
      </c>
      <c r="M480" t="s">
        <v>179</v>
      </c>
      <c r="N480" t="s">
        <v>180</v>
      </c>
      <c r="O480" s="2">
        <v>231.4853751</v>
      </c>
      <c r="P480" s="15">
        <v>45763</v>
      </c>
      <c r="Q480" s="15">
        <v>45783</v>
      </c>
      <c r="R480" s="15">
        <v>45790</v>
      </c>
      <c r="S480" t="s">
        <v>22</v>
      </c>
      <c r="T480">
        <v>13</v>
      </c>
      <c r="U480" s="2">
        <v>282.19169535999998</v>
      </c>
      <c r="V480" s="2">
        <v>6613.8678599999994</v>
      </c>
      <c r="W480" s="2">
        <v>7.9068244000000005</v>
      </c>
      <c r="X480" s="2">
        <v>2.4934384000000001</v>
      </c>
      <c r="Y480" s="2">
        <v>4.2782153599999999</v>
      </c>
      <c r="Z480" s="6">
        <f>Crate_BOMs[[#This Row],[glass weight (lb)]]+Crate_BOMs[[#This Row],[Crate Weight (lb)]]/COUNTIF(Crate_BOMs[crate no.],Crate_BOMs[[#This Row],[crate no.]])</f>
        <v>251.64192476857141</v>
      </c>
      <c r="AA480" s="6" t="str">
        <f>IFERROR(MID(Crate_BOMs[[#This Row],[no]],FIND("ECN",Crate_BOMs[[#This Row],[no]]),200),MID(Crate_BOMs[[#This Row],[no]],39,200))</f>
        <v>2.06 GLZ02</v>
      </c>
      <c r="AB480" s="6" t="str">
        <f>SUBSTITUTE(IF(RIGHT(Crate_BOMs[[#This Row],[PO Sublot-GL]],6)="curved",RIGHT(Crate_BOMs[[#This Row],[PO Sublot-GL]],12),RIGHT(Crate_BOMs[[#This Row],[PO Sublot-GL]],5))," ","")</f>
        <v>GLZ02</v>
      </c>
      <c r="AC480" s="6" t="str">
        <f>SUBSTITUTE(LEFT(Crate_BOMs[[#This Row],[PO Sublot-GL]],LEN(Crate_BOMs[[#This Row],[PO Sublot-GL]])-LEN(Crate_BOMs[[#This Row],[Glass Type]]))," ","")</f>
        <v>2.06</v>
      </c>
      <c r="AD480" s="6" t="str">
        <f>LEFT(Crate_BOMs[[#This Row],[no]],FIND(" ",Crate_BOMs[[#This Row],[no]],5)-1)</f>
        <v>PO 40544</v>
      </c>
      <c r="AE480" s="6" cm="1">
        <f t="array" ref="AE480">COUNTA(_xlfn.UNIQUE(_xlfn._xlws.FILTER(Crate_BOMs[PO],Crate_BOMs[crate no.]=Crate_BOMs[[#This Row],[crate no.]])))</f>
        <v>1</v>
      </c>
      <c r="AF480" s="10" t="str">
        <f>IF(Crate_BOMs[[#This Row],['# POs in Crate]]=1,"",IF(VLOOKUP(Crate_BOMs[[#This Row],[crate no.]],Crates_[[crate no.]:[New Sublot]],3,FALSE)="","",VLOOKUP(Crate_BOMs[[#This Row],[crate no.]],Crates_[[crate no.]:[New Sublot]],3,FALSE)))</f>
        <v/>
      </c>
      <c r="AG480" s="6" t="str">
        <f>IF(Crate_BOMs[[#This Row],['# POs in Crate]]=1,Crate_BOMs[[#This Row],[PO Sublot]],IF(Crate_BOMs[[#This Row],[UPDATED Sublot]]="","",Crate_BOMs[[#This Row],[UPDATED Sublot]]))</f>
        <v>2.06</v>
      </c>
    </row>
    <row r="481" spans="1:33" x14ac:dyDescent="0.25">
      <c r="A481">
        <v>11</v>
      </c>
      <c r="B481">
        <v>300522181</v>
      </c>
      <c r="C481">
        <v>2394815</v>
      </c>
      <c r="D481">
        <v>1</v>
      </c>
      <c r="E481" t="s">
        <v>177</v>
      </c>
      <c r="F481" t="s">
        <v>192</v>
      </c>
      <c r="G481">
        <v>2181</v>
      </c>
      <c r="H481">
        <v>870</v>
      </c>
      <c r="I481">
        <v>86</v>
      </c>
      <c r="J481">
        <v>34</v>
      </c>
      <c r="K481">
        <v>105</v>
      </c>
      <c r="L481">
        <v>1</v>
      </c>
      <c r="M481" t="s">
        <v>179</v>
      </c>
      <c r="N481" t="s">
        <v>180</v>
      </c>
      <c r="O481" s="2">
        <v>231.4853751</v>
      </c>
      <c r="P481" s="15">
        <v>45763</v>
      </c>
      <c r="Q481" s="15">
        <v>45783</v>
      </c>
      <c r="R481" s="15">
        <v>45790</v>
      </c>
      <c r="S481" t="s">
        <v>22</v>
      </c>
      <c r="T481">
        <v>13</v>
      </c>
      <c r="U481" s="2">
        <v>282.19169535999998</v>
      </c>
      <c r="V481" s="2">
        <v>6613.8678599999994</v>
      </c>
      <c r="W481" s="2">
        <v>7.9068244000000005</v>
      </c>
      <c r="X481" s="2">
        <v>2.4934384000000001</v>
      </c>
      <c r="Y481" s="2">
        <v>4.2782153599999999</v>
      </c>
      <c r="Z481" s="6">
        <f>Crate_BOMs[[#This Row],[glass weight (lb)]]+Crate_BOMs[[#This Row],[Crate Weight (lb)]]/COUNTIF(Crate_BOMs[crate no.],Crate_BOMs[[#This Row],[crate no.]])</f>
        <v>251.64192476857141</v>
      </c>
      <c r="AA481" s="6" t="str">
        <f>IFERROR(MID(Crate_BOMs[[#This Row],[no]],FIND("ECN",Crate_BOMs[[#This Row],[no]]),200),MID(Crate_BOMs[[#This Row],[no]],39,200))</f>
        <v>2.06 GLZ02</v>
      </c>
      <c r="AB481" s="6" t="str">
        <f>SUBSTITUTE(IF(RIGHT(Crate_BOMs[[#This Row],[PO Sublot-GL]],6)="curved",RIGHT(Crate_BOMs[[#This Row],[PO Sublot-GL]],12),RIGHT(Crate_BOMs[[#This Row],[PO Sublot-GL]],5))," ","")</f>
        <v>GLZ02</v>
      </c>
      <c r="AC481" s="6" t="str">
        <f>SUBSTITUTE(LEFT(Crate_BOMs[[#This Row],[PO Sublot-GL]],LEN(Crate_BOMs[[#This Row],[PO Sublot-GL]])-LEN(Crate_BOMs[[#This Row],[Glass Type]]))," ","")</f>
        <v>2.06</v>
      </c>
      <c r="AD481" s="6" t="str">
        <f>LEFT(Crate_BOMs[[#This Row],[no]],FIND(" ",Crate_BOMs[[#This Row],[no]],5)-1)</f>
        <v>PO 40544</v>
      </c>
      <c r="AE481" s="6" cm="1">
        <f t="array" ref="AE481">COUNTA(_xlfn.UNIQUE(_xlfn._xlws.FILTER(Crate_BOMs[PO],Crate_BOMs[crate no.]=Crate_BOMs[[#This Row],[crate no.]])))</f>
        <v>1</v>
      </c>
      <c r="AF481" s="10" t="str">
        <f>IF(Crate_BOMs[[#This Row],['# POs in Crate]]=1,"",IF(VLOOKUP(Crate_BOMs[[#This Row],[crate no.]],Crates_[[crate no.]:[New Sublot]],3,FALSE)="","",VLOOKUP(Crate_BOMs[[#This Row],[crate no.]],Crates_[[crate no.]:[New Sublot]],3,FALSE)))</f>
        <v/>
      </c>
      <c r="AG481" s="6" t="str">
        <f>IF(Crate_BOMs[[#This Row],['# POs in Crate]]=1,Crate_BOMs[[#This Row],[PO Sublot]],IF(Crate_BOMs[[#This Row],[UPDATED Sublot]]="","",Crate_BOMs[[#This Row],[UPDATED Sublot]]))</f>
        <v>2.06</v>
      </c>
    </row>
    <row r="482" spans="1:33" x14ac:dyDescent="0.25">
      <c r="A482">
        <v>11</v>
      </c>
      <c r="B482">
        <v>300522181</v>
      </c>
      <c r="C482">
        <v>2394815</v>
      </c>
      <c r="D482">
        <v>1</v>
      </c>
      <c r="E482" t="s">
        <v>177</v>
      </c>
      <c r="F482" t="s">
        <v>192</v>
      </c>
      <c r="G482">
        <v>2181</v>
      </c>
      <c r="H482">
        <v>870</v>
      </c>
      <c r="I482">
        <v>86</v>
      </c>
      <c r="J482">
        <v>34</v>
      </c>
      <c r="K482">
        <v>105</v>
      </c>
      <c r="L482">
        <v>1</v>
      </c>
      <c r="M482" t="s">
        <v>179</v>
      </c>
      <c r="N482" t="s">
        <v>180</v>
      </c>
      <c r="O482" s="2">
        <v>231.4853751</v>
      </c>
      <c r="P482" s="15">
        <v>45763</v>
      </c>
      <c r="Q482" s="15">
        <v>45783</v>
      </c>
      <c r="R482" s="15">
        <v>45790</v>
      </c>
      <c r="S482" t="s">
        <v>22</v>
      </c>
      <c r="T482">
        <v>13</v>
      </c>
      <c r="U482" s="2">
        <v>282.19169535999998</v>
      </c>
      <c r="V482" s="2">
        <v>6613.8678599999994</v>
      </c>
      <c r="W482" s="2">
        <v>7.9068244000000005</v>
      </c>
      <c r="X482" s="2">
        <v>2.4934384000000001</v>
      </c>
      <c r="Y482" s="2">
        <v>4.2782153599999999</v>
      </c>
      <c r="Z482" s="6">
        <f>Crate_BOMs[[#This Row],[glass weight (lb)]]+Crate_BOMs[[#This Row],[Crate Weight (lb)]]/COUNTIF(Crate_BOMs[crate no.],Crate_BOMs[[#This Row],[crate no.]])</f>
        <v>251.64192476857141</v>
      </c>
      <c r="AA482" s="6" t="str">
        <f>IFERROR(MID(Crate_BOMs[[#This Row],[no]],FIND("ECN",Crate_BOMs[[#This Row],[no]]),200),MID(Crate_BOMs[[#This Row],[no]],39,200))</f>
        <v>2.06 GLZ02</v>
      </c>
      <c r="AB482" s="6" t="str">
        <f>SUBSTITUTE(IF(RIGHT(Crate_BOMs[[#This Row],[PO Sublot-GL]],6)="curved",RIGHT(Crate_BOMs[[#This Row],[PO Sublot-GL]],12),RIGHT(Crate_BOMs[[#This Row],[PO Sublot-GL]],5))," ","")</f>
        <v>GLZ02</v>
      </c>
      <c r="AC482" s="6" t="str">
        <f>SUBSTITUTE(LEFT(Crate_BOMs[[#This Row],[PO Sublot-GL]],LEN(Crate_BOMs[[#This Row],[PO Sublot-GL]])-LEN(Crate_BOMs[[#This Row],[Glass Type]]))," ","")</f>
        <v>2.06</v>
      </c>
      <c r="AD482" s="6" t="str">
        <f>LEFT(Crate_BOMs[[#This Row],[no]],FIND(" ",Crate_BOMs[[#This Row],[no]],5)-1)</f>
        <v>PO 40544</v>
      </c>
      <c r="AE482" s="6" cm="1">
        <f t="array" ref="AE482">COUNTA(_xlfn.UNIQUE(_xlfn._xlws.FILTER(Crate_BOMs[PO],Crate_BOMs[crate no.]=Crate_BOMs[[#This Row],[crate no.]])))</f>
        <v>1</v>
      </c>
      <c r="AF482" s="10" t="str">
        <f>IF(Crate_BOMs[[#This Row],['# POs in Crate]]=1,"",IF(VLOOKUP(Crate_BOMs[[#This Row],[crate no.]],Crates_[[crate no.]:[New Sublot]],3,FALSE)="","",VLOOKUP(Crate_BOMs[[#This Row],[crate no.]],Crates_[[crate no.]:[New Sublot]],3,FALSE)))</f>
        <v/>
      </c>
      <c r="AG482" s="6" t="str">
        <f>IF(Crate_BOMs[[#This Row],['# POs in Crate]]=1,Crate_BOMs[[#This Row],[PO Sublot]],IF(Crate_BOMs[[#This Row],[UPDATED Sublot]]="","",Crate_BOMs[[#This Row],[UPDATED Sublot]]))</f>
        <v>2.06</v>
      </c>
    </row>
    <row r="483" spans="1:33" x14ac:dyDescent="0.25">
      <c r="A483">
        <v>11</v>
      </c>
      <c r="B483">
        <v>300522181</v>
      </c>
      <c r="C483">
        <v>2394815</v>
      </c>
      <c r="D483">
        <v>1</v>
      </c>
      <c r="E483" t="s">
        <v>177</v>
      </c>
      <c r="F483" t="s">
        <v>192</v>
      </c>
      <c r="G483">
        <v>2181</v>
      </c>
      <c r="H483">
        <v>870</v>
      </c>
      <c r="I483">
        <v>86</v>
      </c>
      <c r="J483">
        <v>34</v>
      </c>
      <c r="K483">
        <v>105</v>
      </c>
      <c r="L483">
        <v>1</v>
      </c>
      <c r="M483" t="s">
        <v>179</v>
      </c>
      <c r="N483" t="s">
        <v>180</v>
      </c>
      <c r="O483" s="2">
        <v>231.4853751</v>
      </c>
      <c r="P483" s="15">
        <v>45763</v>
      </c>
      <c r="Q483" s="15">
        <v>45783</v>
      </c>
      <c r="R483" s="15">
        <v>45790</v>
      </c>
      <c r="S483" t="s">
        <v>22</v>
      </c>
      <c r="T483">
        <v>13</v>
      </c>
      <c r="U483" s="2">
        <v>282.19169535999998</v>
      </c>
      <c r="V483" s="2">
        <v>6613.8678599999994</v>
      </c>
      <c r="W483" s="2">
        <v>7.9068244000000005</v>
      </c>
      <c r="X483" s="2">
        <v>2.4934384000000001</v>
      </c>
      <c r="Y483" s="2">
        <v>4.2782153599999999</v>
      </c>
      <c r="Z483" s="6">
        <f>Crate_BOMs[[#This Row],[glass weight (lb)]]+Crate_BOMs[[#This Row],[Crate Weight (lb)]]/COUNTIF(Crate_BOMs[crate no.],Crate_BOMs[[#This Row],[crate no.]])</f>
        <v>251.64192476857141</v>
      </c>
      <c r="AA483" s="6" t="str">
        <f>IFERROR(MID(Crate_BOMs[[#This Row],[no]],FIND("ECN",Crate_BOMs[[#This Row],[no]]),200),MID(Crate_BOMs[[#This Row],[no]],39,200))</f>
        <v>2.06 GLZ02</v>
      </c>
      <c r="AB483" s="6" t="str">
        <f>SUBSTITUTE(IF(RIGHT(Crate_BOMs[[#This Row],[PO Sublot-GL]],6)="curved",RIGHT(Crate_BOMs[[#This Row],[PO Sublot-GL]],12),RIGHT(Crate_BOMs[[#This Row],[PO Sublot-GL]],5))," ","")</f>
        <v>GLZ02</v>
      </c>
      <c r="AC483" s="6" t="str">
        <f>SUBSTITUTE(LEFT(Crate_BOMs[[#This Row],[PO Sublot-GL]],LEN(Crate_BOMs[[#This Row],[PO Sublot-GL]])-LEN(Crate_BOMs[[#This Row],[Glass Type]]))," ","")</f>
        <v>2.06</v>
      </c>
      <c r="AD483" s="6" t="str">
        <f>LEFT(Crate_BOMs[[#This Row],[no]],FIND(" ",Crate_BOMs[[#This Row],[no]],5)-1)</f>
        <v>PO 40544</v>
      </c>
      <c r="AE483" s="6" cm="1">
        <f t="array" ref="AE483">COUNTA(_xlfn.UNIQUE(_xlfn._xlws.FILTER(Crate_BOMs[PO],Crate_BOMs[crate no.]=Crate_BOMs[[#This Row],[crate no.]])))</f>
        <v>1</v>
      </c>
      <c r="AF483" s="10" t="str">
        <f>IF(Crate_BOMs[[#This Row],['# POs in Crate]]=1,"",IF(VLOOKUP(Crate_BOMs[[#This Row],[crate no.]],Crates_[[crate no.]:[New Sublot]],3,FALSE)="","",VLOOKUP(Crate_BOMs[[#This Row],[crate no.]],Crates_[[crate no.]:[New Sublot]],3,FALSE)))</f>
        <v/>
      </c>
      <c r="AG483" s="6" t="str">
        <f>IF(Crate_BOMs[[#This Row],['# POs in Crate]]=1,Crate_BOMs[[#This Row],[PO Sublot]],IF(Crate_BOMs[[#This Row],[UPDATED Sublot]]="","",Crate_BOMs[[#This Row],[UPDATED Sublot]]))</f>
        <v>2.06</v>
      </c>
    </row>
    <row r="484" spans="1:33" x14ac:dyDescent="0.25">
      <c r="A484">
        <v>11</v>
      </c>
      <c r="B484">
        <v>300522181</v>
      </c>
      <c r="C484">
        <v>2394815</v>
      </c>
      <c r="D484">
        <v>1</v>
      </c>
      <c r="E484" t="s">
        <v>177</v>
      </c>
      <c r="F484" t="s">
        <v>192</v>
      </c>
      <c r="G484">
        <v>2181</v>
      </c>
      <c r="H484">
        <v>870</v>
      </c>
      <c r="I484">
        <v>86</v>
      </c>
      <c r="J484">
        <v>34</v>
      </c>
      <c r="K484">
        <v>105</v>
      </c>
      <c r="L484">
        <v>1</v>
      </c>
      <c r="M484" t="s">
        <v>179</v>
      </c>
      <c r="N484" t="s">
        <v>180</v>
      </c>
      <c r="O484" s="2">
        <v>231.4853751</v>
      </c>
      <c r="P484" s="15">
        <v>45763</v>
      </c>
      <c r="Q484" s="15">
        <v>45783</v>
      </c>
      <c r="R484" s="15">
        <v>45790</v>
      </c>
      <c r="S484" t="s">
        <v>22</v>
      </c>
      <c r="T484">
        <v>13</v>
      </c>
      <c r="U484" s="2">
        <v>282.19169535999998</v>
      </c>
      <c r="V484" s="2">
        <v>6613.8678599999994</v>
      </c>
      <c r="W484" s="2">
        <v>7.9068244000000005</v>
      </c>
      <c r="X484" s="2">
        <v>2.4934384000000001</v>
      </c>
      <c r="Y484" s="2">
        <v>4.2782153599999999</v>
      </c>
      <c r="Z484" s="6">
        <f>Crate_BOMs[[#This Row],[glass weight (lb)]]+Crate_BOMs[[#This Row],[Crate Weight (lb)]]/COUNTIF(Crate_BOMs[crate no.],Crate_BOMs[[#This Row],[crate no.]])</f>
        <v>251.64192476857141</v>
      </c>
      <c r="AA484" s="6" t="str">
        <f>IFERROR(MID(Crate_BOMs[[#This Row],[no]],FIND("ECN",Crate_BOMs[[#This Row],[no]]),200),MID(Crate_BOMs[[#This Row],[no]],39,200))</f>
        <v>2.06 GLZ02</v>
      </c>
      <c r="AB484" s="6" t="str">
        <f>SUBSTITUTE(IF(RIGHT(Crate_BOMs[[#This Row],[PO Sublot-GL]],6)="curved",RIGHT(Crate_BOMs[[#This Row],[PO Sublot-GL]],12),RIGHT(Crate_BOMs[[#This Row],[PO Sublot-GL]],5))," ","")</f>
        <v>GLZ02</v>
      </c>
      <c r="AC484" s="6" t="str">
        <f>SUBSTITUTE(LEFT(Crate_BOMs[[#This Row],[PO Sublot-GL]],LEN(Crate_BOMs[[#This Row],[PO Sublot-GL]])-LEN(Crate_BOMs[[#This Row],[Glass Type]]))," ","")</f>
        <v>2.06</v>
      </c>
      <c r="AD484" s="6" t="str">
        <f>LEFT(Crate_BOMs[[#This Row],[no]],FIND(" ",Crate_BOMs[[#This Row],[no]],5)-1)</f>
        <v>PO 40544</v>
      </c>
      <c r="AE484" s="6" cm="1">
        <f t="array" ref="AE484">COUNTA(_xlfn.UNIQUE(_xlfn._xlws.FILTER(Crate_BOMs[PO],Crate_BOMs[crate no.]=Crate_BOMs[[#This Row],[crate no.]])))</f>
        <v>1</v>
      </c>
      <c r="AF484" s="10" t="str">
        <f>IF(Crate_BOMs[[#This Row],['# POs in Crate]]=1,"",IF(VLOOKUP(Crate_BOMs[[#This Row],[crate no.]],Crates_[[crate no.]:[New Sublot]],3,FALSE)="","",VLOOKUP(Crate_BOMs[[#This Row],[crate no.]],Crates_[[crate no.]:[New Sublot]],3,FALSE)))</f>
        <v/>
      </c>
      <c r="AG484" s="6" t="str">
        <f>IF(Crate_BOMs[[#This Row],['# POs in Crate]]=1,Crate_BOMs[[#This Row],[PO Sublot]],IF(Crate_BOMs[[#This Row],[UPDATED Sublot]]="","",Crate_BOMs[[#This Row],[UPDATED Sublot]]))</f>
        <v>2.06</v>
      </c>
    </row>
    <row r="485" spans="1:33" x14ac:dyDescent="0.25">
      <c r="A485">
        <v>11</v>
      </c>
      <c r="B485">
        <v>300521763</v>
      </c>
      <c r="C485">
        <v>2394815</v>
      </c>
      <c r="D485">
        <v>1</v>
      </c>
      <c r="E485" t="s">
        <v>177</v>
      </c>
      <c r="F485" t="s">
        <v>192</v>
      </c>
      <c r="G485">
        <v>2181</v>
      </c>
      <c r="H485">
        <v>870</v>
      </c>
      <c r="I485">
        <v>86</v>
      </c>
      <c r="J485">
        <v>34</v>
      </c>
      <c r="K485">
        <v>105</v>
      </c>
      <c r="L485">
        <v>1</v>
      </c>
      <c r="M485" t="s">
        <v>179</v>
      </c>
      <c r="N485" t="s">
        <v>180</v>
      </c>
      <c r="O485" s="2">
        <v>231.4853751</v>
      </c>
      <c r="P485" s="15">
        <v>45763</v>
      </c>
      <c r="Q485" s="15">
        <v>45783</v>
      </c>
      <c r="R485" s="15">
        <v>45790</v>
      </c>
      <c r="S485" t="s">
        <v>22</v>
      </c>
      <c r="T485">
        <v>13</v>
      </c>
      <c r="U485" s="2">
        <v>282.19169535999998</v>
      </c>
      <c r="V485" s="2">
        <v>6613.8678599999994</v>
      </c>
      <c r="W485" s="2">
        <v>7.9068244000000005</v>
      </c>
      <c r="X485" s="2">
        <v>2.4934384000000001</v>
      </c>
      <c r="Y485" s="2">
        <v>4.2782153599999999</v>
      </c>
      <c r="Z485" s="6">
        <f>Crate_BOMs[[#This Row],[glass weight (lb)]]+Crate_BOMs[[#This Row],[Crate Weight (lb)]]/COUNTIF(Crate_BOMs[crate no.],Crate_BOMs[[#This Row],[crate no.]])</f>
        <v>251.64192476857141</v>
      </c>
      <c r="AA485" s="6" t="str">
        <f>IFERROR(MID(Crate_BOMs[[#This Row],[no]],FIND("ECN",Crate_BOMs[[#This Row],[no]]),200),MID(Crate_BOMs[[#This Row],[no]],39,200))</f>
        <v>2.06 GLZ02</v>
      </c>
      <c r="AB485" s="6" t="str">
        <f>SUBSTITUTE(IF(RIGHT(Crate_BOMs[[#This Row],[PO Sublot-GL]],6)="curved",RIGHT(Crate_BOMs[[#This Row],[PO Sublot-GL]],12),RIGHT(Crate_BOMs[[#This Row],[PO Sublot-GL]],5))," ","")</f>
        <v>GLZ02</v>
      </c>
      <c r="AC485" s="6" t="str">
        <f>SUBSTITUTE(LEFT(Crate_BOMs[[#This Row],[PO Sublot-GL]],LEN(Crate_BOMs[[#This Row],[PO Sublot-GL]])-LEN(Crate_BOMs[[#This Row],[Glass Type]]))," ","")</f>
        <v>2.06</v>
      </c>
      <c r="AD485" s="6" t="str">
        <f>LEFT(Crate_BOMs[[#This Row],[no]],FIND(" ",Crate_BOMs[[#This Row],[no]],5)-1)</f>
        <v>PO 40544</v>
      </c>
      <c r="AE485" s="6" cm="1">
        <f t="array" ref="AE485">COUNTA(_xlfn.UNIQUE(_xlfn._xlws.FILTER(Crate_BOMs[PO],Crate_BOMs[crate no.]=Crate_BOMs[[#This Row],[crate no.]])))</f>
        <v>1</v>
      </c>
      <c r="AF485" s="10" t="str">
        <f>IF(Crate_BOMs[[#This Row],['# POs in Crate]]=1,"",IF(VLOOKUP(Crate_BOMs[[#This Row],[crate no.]],Crates_[[crate no.]:[New Sublot]],3,FALSE)="","",VLOOKUP(Crate_BOMs[[#This Row],[crate no.]],Crates_[[crate no.]:[New Sublot]],3,FALSE)))</f>
        <v/>
      </c>
      <c r="AG485" s="6" t="str">
        <f>IF(Crate_BOMs[[#This Row],['# POs in Crate]]=1,Crate_BOMs[[#This Row],[PO Sublot]],IF(Crate_BOMs[[#This Row],[UPDATED Sublot]]="","",Crate_BOMs[[#This Row],[UPDATED Sublot]]))</f>
        <v>2.06</v>
      </c>
    </row>
    <row r="486" spans="1:33" x14ac:dyDescent="0.25">
      <c r="A486">
        <v>11</v>
      </c>
      <c r="B486">
        <v>300521763</v>
      </c>
      <c r="C486">
        <v>2394815</v>
      </c>
      <c r="D486">
        <v>1</v>
      </c>
      <c r="E486" t="s">
        <v>177</v>
      </c>
      <c r="F486" t="s">
        <v>192</v>
      </c>
      <c r="G486">
        <v>2181</v>
      </c>
      <c r="H486">
        <v>870</v>
      </c>
      <c r="I486">
        <v>86</v>
      </c>
      <c r="J486">
        <v>34</v>
      </c>
      <c r="K486">
        <v>105</v>
      </c>
      <c r="L486">
        <v>1</v>
      </c>
      <c r="M486" t="s">
        <v>179</v>
      </c>
      <c r="N486" t="s">
        <v>180</v>
      </c>
      <c r="O486" s="2">
        <v>231.4853751</v>
      </c>
      <c r="P486" s="15">
        <v>45763</v>
      </c>
      <c r="Q486" s="15">
        <v>45783</v>
      </c>
      <c r="R486" s="15">
        <v>45790</v>
      </c>
      <c r="S486" t="s">
        <v>22</v>
      </c>
      <c r="T486">
        <v>13</v>
      </c>
      <c r="U486" s="2">
        <v>282.19169535999998</v>
      </c>
      <c r="V486" s="2">
        <v>6613.8678599999994</v>
      </c>
      <c r="W486" s="2">
        <v>7.9068244000000005</v>
      </c>
      <c r="X486" s="2">
        <v>2.4934384000000001</v>
      </c>
      <c r="Y486" s="2">
        <v>4.2782153599999999</v>
      </c>
      <c r="Z486" s="6">
        <f>Crate_BOMs[[#This Row],[glass weight (lb)]]+Crate_BOMs[[#This Row],[Crate Weight (lb)]]/COUNTIF(Crate_BOMs[crate no.],Crate_BOMs[[#This Row],[crate no.]])</f>
        <v>251.64192476857141</v>
      </c>
      <c r="AA486" s="6" t="str">
        <f>IFERROR(MID(Crate_BOMs[[#This Row],[no]],FIND("ECN",Crate_BOMs[[#This Row],[no]]),200),MID(Crate_BOMs[[#This Row],[no]],39,200))</f>
        <v>2.06 GLZ02</v>
      </c>
      <c r="AB486" s="6" t="str">
        <f>SUBSTITUTE(IF(RIGHT(Crate_BOMs[[#This Row],[PO Sublot-GL]],6)="curved",RIGHT(Crate_BOMs[[#This Row],[PO Sublot-GL]],12),RIGHT(Crate_BOMs[[#This Row],[PO Sublot-GL]],5))," ","")</f>
        <v>GLZ02</v>
      </c>
      <c r="AC486" s="6" t="str">
        <f>SUBSTITUTE(LEFT(Crate_BOMs[[#This Row],[PO Sublot-GL]],LEN(Crate_BOMs[[#This Row],[PO Sublot-GL]])-LEN(Crate_BOMs[[#This Row],[Glass Type]]))," ","")</f>
        <v>2.06</v>
      </c>
      <c r="AD486" s="6" t="str">
        <f>LEFT(Crate_BOMs[[#This Row],[no]],FIND(" ",Crate_BOMs[[#This Row],[no]],5)-1)</f>
        <v>PO 40544</v>
      </c>
      <c r="AE486" s="6" cm="1">
        <f t="array" ref="AE486">COUNTA(_xlfn.UNIQUE(_xlfn._xlws.FILTER(Crate_BOMs[PO],Crate_BOMs[crate no.]=Crate_BOMs[[#This Row],[crate no.]])))</f>
        <v>1</v>
      </c>
      <c r="AF486" s="10" t="str">
        <f>IF(Crate_BOMs[[#This Row],['# POs in Crate]]=1,"",IF(VLOOKUP(Crate_BOMs[[#This Row],[crate no.]],Crates_[[crate no.]:[New Sublot]],3,FALSE)="","",VLOOKUP(Crate_BOMs[[#This Row],[crate no.]],Crates_[[crate no.]:[New Sublot]],3,FALSE)))</f>
        <v/>
      </c>
      <c r="AG486" s="6" t="str">
        <f>IF(Crate_BOMs[[#This Row],['# POs in Crate]]=1,Crate_BOMs[[#This Row],[PO Sublot]],IF(Crate_BOMs[[#This Row],[UPDATED Sublot]]="","",Crate_BOMs[[#This Row],[UPDATED Sublot]]))</f>
        <v>2.06</v>
      </c>
    </row>
    <row r="487" spans="1:33" x14ac:dyDescent="0.25">
      <c r="A487">
        <v>11</v>
      </c>
      <c r="B487">
        <v>300521763</v>
      </c>
      <c r="C487">
        <v>2394815</v>
      </c>
      <c r="D487">
        <v>1</v>
      </c>
      <c r="E487" t="s">
        <v>177</v>
      </c>
      <c r="F487" t="s">
        <v>192</v>
      </c>
      <c r="G487">
        <v>2181</v>
      </c>
      <c r="H487">
        <v>870</v>
      </c>
      <c r="I487">
        <v>86</v>
      </c>
      <c r="J487">
        <v>34</v>
      </c>
      <c r="K487">
        <v>105</v>
      </c>
      <c r="L487">
        <v>1</v>
      </c>
      <c r="M487" t="s">
        <v>179</v>
      </c>
      <c r="N487" t="s">
        <v>180</v>
      </c>
      <c r="O487" s="2">
        <v>231.4853751</v>
      </c>
      <c r="P487" s="15">
        <v>45763</v>
      </c>
      <c r="Q487" s="15">
        <v>45783</v>
      </c>
      <c r="R487" s="15">
        <v>45790</v>
      </c>
      <c r="S487" t="s">
        <v>22</v>
      </c>
      <c r="T487">
        <v>13</v>
      </c>
      <c r="U487" s="2">
        <v>282.19169535999998</v>
      </c>
      <c r="V487" s="2">
        <v>6613.8678599999994</v>
      </c>
      <c r="W487" s="2">
        <v>7.9068244000000005</v>
      </c>
      <c r="X487" s="2">
        <v>2.4934384000000001</v>
      </c>
      <c r="Y487" s="2">
        <v>4.2782153599999999</v>
      </c>
      <c r="Z487" s="6">
        <f>Crate_BOMs[[#This Row],[glass weight (lb)]]+Crate_BOMs[[#This Row],[Crate Weight (lb)]]/COUNTIF(Crate_BOMs[crate no.],Crate_BOMs[[#This Row],[crate no.]])</f>
        <v>251.64192476857141</v>
      </c>
      <c r="AA487" s="6" t="str">
        <f>IFERROR(MID(Crate_BOMs[[#This Row],[no]],FIND("ECN",Crate_BOMs[[#This Row],[no]]),200),MID(Crate_BOMs[[#This Row],[no]],39,200))</f>
        <v>2.06 GLZ02</v>
      </c>
      <c r="AB487" s="6" t="str">
        <f>SUBSTITUTE(IF(RIGHT(Crate_BOMs[[#This Row],[PO Sublot-GL]],6)="curved",RIGHT(Crate_BOMs[[#This Row],[PO Sublot-GL]],12),RIGHT(Crate_BOMs[[#This Row],[PO Sublot-GL]],5))," ","")</f>
        <v>GLZ02</v>
      </c>
      <c r="AC487" s="6" t="str">
        <f>SUBSTITUTE(LEFT(Crate_BOMs[[#This Row],[PO Sublot-GL]],LEN(Crate_BOMs[[#This Row],[PO Sublot-GL]])-LEN(Crate_BOMs[[#This Row],[Glass Type]]))," ","")</f>
        <v>2.06</v>
      </c>
      <c r="AD487" s="6" t="str">
        <f>LEFT(Crate_BOMs[[#This Row],[no]],FIND(" ",Crate_BOMs[[#This Row],[no]],5)-1)</f>
        <v>PO 40544</v>
      </c>
      <c r="AE487" s="6" cm="1">
        <f t="array" ref="AE487">COUNTA(_xlfn.UNIQUE(_xlfn._xlws.FILTER(Crate_BOMs[PO],Crate_BOMs[crate no.]=Crate_BOMs[[#This Row],[crate no.]])))</f>
        <v>1</v>
      </c>
      <c r="AF487" s="10" t="str">
        <f>IF(Crate_BOMs[[#This Row],['# POs in Crate]]=1,"",IF(VLOOKUP(Crate_BOMs[[#This Row],[crate no.]],Crates_[[crate no.]:[New Sublot]],3,FALSE)="","",VLOOKUP(Crate_BOMs[[#This Row],[crate no.]],Crates_[[crate no.]:[New Sublot]],3,FALSE)))</f>
        <v/>
      </c>
      <c r="AG487" s="6" t="str">
        <f>IF(Crate_BOMs[[#This Row],['# POs in Crate]]=1,Crate_BOMs[[#This Row],[PO Sublot]],IF(Crate_BOMs[[#This Row],[UPDATED Sublot]]="","",Crate_BOMs[[#This Row],[UPDATED Sublot]]))</f>
        <v>2.06</v>
      </c>
    </row>
    <row r="488" spans="1:33" x14ac:dyDescent="0.25">
      <c r="A488">
        <v>11</v>
      </c>
      <c r="B488">
        <v>300521763</v>
      </c>
      <c r="C488">
        <v>2394815</v>
      </c>
      <c r="D488">
        <v>1</v>
      </c>
      <c r="E488" t="s">
        <v>177</v>
      </c>
      <c r="F488" t="s">
        <v>192</v>
      </c>
      <c r="G488">
        <v>2181</v>
      </c>
      <c r="H488">
        <v>870</v>
      </c>
      <c r="I488">
        <v>86</v>
      </c>
      <c r="J488">
        <v>34</v>
      </c>
      <c r="K488">
        <v>105</v>
      </c>
      <c r="L488">
        <v>1</v>
      </c>
      <c r="M488" t="s">
        <v>179</v>
      </c>
      <c r="N488" t="s">
        <v>180</v>
      </c>
      <c r="O488" s="2">
        <v>231.4853751</v>
      </c>
      <c r="P488" s="15">
        <v>45763</v>
      </c>
      <c r="Q488" s="15">
        <v>45783</v>
      </c>
      <c r="R488" s="15">
        <v>45790</v>
      </c>
      <c r="S488" t="s">
        <v>22</v>
      </c>
      <c r="T488">
        <v>13</v>
      </c>
      <c r="U488" s="2">
        <v>282.19169535999998</v>
      </c>
      <c r="V488" s="2">
        <v>6613.8678599999994</v>
      </c>
      <c r="W488" s="2">
        <v>7.9068244000000005</v>
      </c>
      <c r="X488" s="2">
        <v>2.4934384000000001</v>
      </c>
      <c r="Y488" s="2">
        <v>4.2782153599999999</v>
      </c>
      <c r="Z488" s="6">
        <f>Crate_BOMs[[#This Row],[glass weight (lb)]]+Crate_BOMs[[#This Row],[Crate Weight (lb)]]/COUNTIF(Crate_BOMs[crate no.],Crate_BOMs[[#This Row],[crate no.]])</f>
        <v>251.64192476857141</v>
      </c>
      <c r="AA488" s="6" t="str">
        <f>IFERROR(MID(Crate_BOMs[[#This Row],[no]],FIND("ECN",Crate_BOMs[[#This Row],[no]]),200),MID(Crate_BOMs[[#This Row],[no]],39,200))</f>
        <v>2.06 GLZ02</v>
      </c>
      <c r="AB488" s="6" t="str">
        <f>SUBSTITUTE(IF(RIGHT(Crate_BOMs[[#This Row],[PO Sublot-GL]],6)="curved",RIGHT(Crate_BOMs[[#This Row],[PO Sublot-GL]],12),RIGHT(Crate_BOMs[[#This Row],[PO Sublot-GL]],5))," ","")</f>
        <v>GLZ02</v>
      </c>
      <c r="AC488" s="6" t="str">
        <f>SUBSTITUTE(LEFT(Crate_BOMs[[#This Row],[PO Sublot-GL]],LEN(Crate_BOMs[[#This Row],[PO Sublot-GL]])-LEN(Crate_BOMs[[#This Row],[Glass Type]]))," ","")</f>
        <v>2.06</v>
      </c>
      <c r="AD488" s="6" t="str">
        <f>LEFT(Crate_BOMs[[#This Row],[no]],FIND(" ",Crate_BOMs[[#This Row],[no]],5)-1)</f>
        <v>PO 40544</v>
      </c>
      <c r="AE488" s="6" cm="1">
        <f t="array" ref="AE488">COUNTA(_xlfn.UNIQUE(_xlfn._xlws.FILTER(Crate_BOMs[PO],Crate_BOMs[crate no.]=Crate_BOMs[[#This Row],[crate no.]])))</f>
        <v>1</v>
      </c>
      <c r="AF488" s="10" t="str">
        <f>IF(Crate_BOMs[[#This Row],['# POs in Crate]]=1,"",IF(VLOOKUP(Crate_BOMs[[#This Row],[crate no.]],Crates_[[crate no.]:[New Sublot]],3,FALSE)="","",VLOOKUP(Crate_BOMs[[#This Row],[crate no.]],Crates_[[crate no.]:[New Sublot]],3,FALSE)))</f>
        <v/>
      </c>
      <c r="AG488" s="6" t="str">
        <f>IF(Crate_BOMs[[#This Row],['# POs in Crate]]=1,Crate_BOMs[[#This Row],[PO Sublot]],IF(Crate_BOMs[[#This Row],[UPDATED Sublot]]="","",Crate_BOMs[[#This Row],[UPDATED Sublot]]))</f>
        <v>2.06</v>
      </c>
    </row>
    <row r="489" spans="1:33" x14ac:dyDescent="0.25">
      <c r="A489">
        <v>11</v>
      </c>
      <c r="B489">
        <v>300521763</v>
      </c>
      <c r="C489">
        <v>2394815</v>
      </c>
      <c r="D489">
        <v>1</v>
      </c>
      <c r="E489" t="s">
        <v>177</v>
      </c>
      <c r="F489" t="s">
        <v>192</v>
      </c>
      <c r="G489">
        <v>2181</v>
      </c>
      <c r="H489">
        <v>870</v>
      </c>
      <c r="I489">
        <v>86</v>
      </c>
      <c r="J489">
        <v>34</v>
      </c>
      <c r="K489">
        <v>105</v>
      </c>
      <c r="L489">
        <v>1</v>
      </c>
      <c r="M489" t="s">
        <v>179</v>
      </c>
      <c r="N489" t="s">
        <v>180</v>
      </c>
      <c r="O489" s="2">
        <v>231.4853751</v>
      </c>
      <c r="P489" s="15">
        <v>45763</v>
      </c>
      <c r="Q489" s="15">
        <v>45783</v>
      </c>
      <c r="R489" s="15">
        <v>45790</v>
      </c>
      <c r="S489" t="s">
        <v>22</v>
      </c>
      <c r="T489">
        <v>13</v>
      </c>
      <c r="U489" s="2">
        <v>282.19169535999998</v>
      </c>
      <c r="V489" s="2">
        <v>6613.8678599999994</v>
      </c>
      <c r="W489" s="2">
        <v>7.9068244000000005</v>
      </c>
      <c r="X489" s="2">
        <v>2.4934384000000001</v>
      </c>
      <c r="Y489" s="2">
        <v>4.2782153599999999</v>
      </c>
      <c r="Z489" s="6">
        <f>Crate_BOMs[[#This Row],[glass weight (lb)]]+Crate_BOMs[[#This Row],[Crate Weight (lb)]]/COUNTIF(Crate_BOMs[crate no.],Crate_BOMs[[#This Row],[crate no.]])</f>
        <v>251.64192476857141</v>
      </c>
      <c r="AA489" s="6" t="str">
        <f>IFERROR(MID(Crate_BOMs[[#This Row],[no]],FIND("ECN",Crate_BOMs[[#This Row],[no]]),200),MID(Crate_BOMs[[#This Row],[no]],39,200))</f>
        <v>2.06 GLZ02</v>
      </c>
      <c r="AB489" s="6" t="str">
        <f>SUBSTITUTE(IF(RIGHT(Crate_BOMs[[#This Row],[PO Sublot-GL]],6)="curved",RIGHT(Crate_BOMs[[#This Row],[PO Sublot-GL]],12),RIGHT(Crate_BOMs[[#This Row],[PO Sublot-GL]],5))," ","")</f>
        <v>GLZ02</v>
      </c>
      <c r="AC489" s="6" t="str">
        <f>SUBSTITUTE(LEFT(Crate_BOMs[[#This Row],[PO Sublot-GL]],LEN(Crate_BOMs[[#This Row],[PO Sublot-GL]])-LEN(Crate_BOMs[[#This Row],[Glass Type]]))," ","")</f>
        <v>2.06</v>
      </c>
      <c r="AD489" s="6" t="str">
        <f>LEFT(Crate_BOMs[[#This Row],[no]],FIND(" ",Crate_BOMs[[#This Row],[no]],5)-1)</f>
        <v>PO 40544</v>
      </c>
      <c r="AE489" s="6" cm="1">
        <f t="array" ref="AE489">COUNTA(_xlfn.UNIQUE(_xlfn._xlws.FILTER(Crate_BOMs[PO],Crate_BOMs[crate no.]=Crate_BOMs[[#This Row],[crate no.]])))</f>
        <v>1</v>
      </c>
      <c r="AF489" s="10" t="str">
        <f>IF(Crate_BOMs[[#This Row],['# POs in Crate]]=1,"",IF(VLOOKUP(Crate_BOMs[[#This Row],[crate no.]],Crates_[[crate no.]:[New Sublot]],3,FALSE)="","",VLOOKUP(Crate_BOMs[[#This Row],[crate no.]],Crates_[[crate no.]:[New Sublot]],3,FALSE)))</f>
        <v/>
      </c>
      <c r="AG489" s="6" t="str">
        <f>IF(Crate_BOMs[[#This Row],['# POs in Crate]]=1,Crate_BOMs[[#This Row],[PO Sublot]],IF(Crate_BOMs[[#This Row],[UPDATED Sublot]]="","",Crate_BOMs[[#This Row],[UPDATED Sublot]]))</f>
        <v>2.06</v>
      </c>
    </row>
    <row r="490" spans="1:33" x14ac:dyDescent="0.25">
      <c r="A490">
        <v>11</v>
      </c>
      <c r="B490">
        <v>300521763</v>
      </c>
      <c r="C490">
        <v>2394815</v>
      </c>
      <c r="D490">
        <v>1</v>
      </c>
      <c r="E490" t="s">
        <v>177</v>
      </c>
      <c r="F490" t="s">
        <v>192</v>
      </c>
      <c r="G490">
        <v>2181</v>
      </c>
      <c r="H490">
        <v>870</v>
      </c>
      <c r="I490">
        <v>86</v>
      </c>
      <c r="J490">
        <v>34</v>
      </c>
      <c r="K490">
        <v>105</v>
      </c>
      <c r="L490">
        <v>1</v>
      </c>
      <c r="M490" t="s">
        <v>179</v>
      </c>
      <c r="N490" t="s">
        <v>180</v>
      </c>
      <c r="O490" s="2">
        <v>231.4853751</v>
      </c>
      <c r="P490" s="15">
        <v>45763</v>
      </c>
      <c r="Q490" s="15">
        <v>45783</v>
      </c>
      <c r="R490" s="15">
        <v>45790</v>
      </c>
      <c r="S490" t="s">
        <v>22</v>
      </c>
      <c r="T490">
        <v>13</v>
      </c>
      <c r="U490" s="2">
        <v>282.19169535999998</v>
      </c>
      <c r="V490" s="2">
        <v>6613.8678599999994</v>
      </c>
      <c r="W490" s="2">
        <v>7.9068244000000005</v>
      </c>
      <c r="X490" s="2">
        <v>2.4934384000000001</v>
      </c>
      <c r="Y490" s="2">
        <v>4.2782153599999999</v>
      </c>
      <c r="Z490" s="6">
        <f>Crate_BOMs[[#This Row],[glass weight (lb)]]+Crate_BOMs[[#This Row],[Crate Weight (lb)]]/COUNTIF(Crate_BOMs[crate no.],Crate_BOMs[[#This Row],[crate no.]])</f>
        <v>251.64192476857141</v>
      </c>
      <c r="AA490" s="6" t="str">
        <f>IFERROR(MID(Crate_BOMs[[#This Row],[no]],FIND("ECN",Crate_BOMs[[#This Row],[no]]),200),MID(Crate_BOMs[[#This Row],[no]],39,200))</f>
        <v>2.06 GLZ02</v>
      </c>
      <c r="AB490" s="6" t="str">
        <f>SUBSTITUTE(IF(RIGHT(Crate_BOMs[[#This Row],[PO Sublot-GL]],6)="curved",RIGHT(Crate_BOMs[[#This Row],[PO Sublot-GL]],12),RIGHT(Crate_BOMs[[#This Row],[PO Sublot-GL]],5))," ","")</f>
        <v>GLZ02</v>
      </c>
      <c r="AC490" s="6" t="str">
        <f>SUBSTITUTE(LEFT(Crate_BOMs[[#This Row],[PO Sublot-GL]],LEN(Crate_BOMs[[#This Row],[PO Sublot-GL]])-LEN(Crate_BOMs[[#This Row],[Glass Type]]))," ","")</f>
        <v>2.06</v>
      </c>
      <c r="AD490" s="6" t="str">
        <f>LEFT(Crate_BOMs[[#This Row],[no]],FIND(" ",Crate_BOMs[[#This Row],[no]],5)-1)</f>
        <v>PO 40544</v>
      </c>
      <c r="AE490" s="6" cm="1">
        <f t="array" ref="AE490">COUNTA(_xlfn.UNIQUE(_xlfn._xlws.FILTER(Crate_BOMs[PO],Crate_BOMs[crate no.]=Crate_BOMs[[#This Row],[crate no.]])))</f>
        <v>1</v>
      </c>
      <c r="AF490" s="10" t="str">
        <f>IF(Crate_BOMs[[#This Row],['# POs in Crate]]=1,"",IF(VLOOKUP(Crate_BOMs[[#This Row],[crate no.]],Crates_[[crate no.]:[New Sublot]],3,FALSE)="","",VLOOKUP(Crate_BOMs[[#This Row],[crate no.]],Crates_[[crate no.]:[New Sublot]],3,FALSE)))</f>
        <v/>
      </c>
      <c r="AG490" s="6" t="str">
        <f>IF(Crate_BOMs[[#This Row],['# POs in Crate]]=1,Crate_BOMs[[#This Row],[PO Sublot]],IF(Crate_BOMs[[#This Row],[UPDATED Sublot]]="","",Crate_BOMs[[#This Row],[UPDATED Sublot]]))</f>
        <v>2.06</v>
      </c>
    </row>
    <row r="491" spans="1:33" x14ac:dyDescent="0.25">
      <c r="A491">
        <v>11</v>
      </c>
      <c r="B491">
        <v>300521763</v>
      </c>
      <c r="C491">
        <v>2394815</v>
      </c>
      <c r="D491">
        <v>1</v>
      </c>
      <c r="E491" t="s">
        <v>177</v>
      </c>
      <c r="F491" t="s">
        <v>192</v>
      </c>
      <c r="G491">
        <v>2181</v>
      </c>
      <c r="H491">
        <v>870</v>
      </c>
      <c r="I491">
        <v>86</v>
      </c>
      <c r="J491">
        <v>34</v>
      </c>
      <c r="K491">
        <v>105</v>
      </c>
      <c r="L491">
        <v>1</v>
      </c>
      <c r="M491" t="s">
        <v>179</v>
      </c>
      <c r="N491" t="s">
        <v>180</v>
      </c>
      <c r="O491" s="2">
        <v>231.4853751</v>
      </c>
      <c r="P491" s="15">
        <v>45763</v>
      </c>
      <c r="Q491" s="15">
        <v>45783</v>
      </c>
      <c r="R491" s="15">
        <v>45790</v>
      </c>
      <c r="S491" t="s">
        <v>22</v>
      </c>
      <c r="T491">
        <v>13</v>
      </c>
      <c r="U491" s="2">
        <v>282.19169535999998</v>
      </c>
      <c r="V491" s="2">
        <v>6613.8678599999994</v>
      </c>
      <c r="W491" s="2">
        <v>7.9068244000000005</v>
      </c>
      <c r="X491" s="2">
        <v>2.4934384000000001</v>
      </c>
      <c r="Y491" s="2">
        <v>4.2782153599999999</v>
      </c>
      <c r="Z491" s="6">
        <f>Crate_BOMs[[#This Row],[glass weight (lb)]]+Crate_BOMs[[#This Row],[Crate Weight (lb)]]/COUNTIF(Crate_BOMs[crate no.],Crate_BOMs[[#This Row],[crate no.]])</f>
        <v>251.64192476857141</v>
      </c>
      <c r="AA491" s="6" t="str">
        <f>IFERROR(MID(Crate_BOMs[[#This Row],[no]],FIND("ECN",Crate_BOMs[[#This Row],[no]]),200),MID(Crate_BOMs[[#This Row],[no]],39,200))</f>
        <v>2.06 GLZ02</v>
      </c>
      <c r="AB491" s="6" t="str">
        <f>SUBSTITUTE(IF(RIGHT(Crate_BOMs[[#This Row],[PO Sublot-GL]],6)="curved",RIGHT(Crate_BOMs[[#This Row],[PO Sublot-GL]],12),RIGHT(Crate_BOMs[[#This Row],[PO Sublot-GL]],5))," ","")</f>
        <v>GLZ02</v>
      </c>
      <c r="AC491" s="6" t="str">
        <f>SUBSTITUTE(LEFT(Crate_BOMs[[#This Row],[PO Sublot-GL]],LEN(Crate_BOMs[[#This Row],[PO Sublot-GL]])-LEN(Crate_BOMs[[#This Row],[Glass Type]]))," ","")</f>
        <v>2.06</v>
      </c>
      <c r="AD491" s="6" t="str">
        <f>LEFT(Crate_BOMs[[#This Row],[no]],FIND(" ",Crate_BOMs[[#This Row],[no]],5)-1)</f>
        <v>PO 40544</v>
      </c>
      <c r="AE491" s="6" cm="1">
        <f t="array" ref="AE491">COUNTA(_xlfn.UNIQUE(_xlfn._xlws.FILTER(Crate_BOMs[PO],Crate_BOMs[crate no.]=Crate_BOMs[[#This Row],[crate no.]])))</f>
        <v>1</v>
      </c>
      <c r="AF491" s="10" t="str">
        <f>IF(Crate_BOMs[[#This Row],['# POs in Crate]]=1,"",IF(VLOOKUP(Crate_BOMs[[#This Row],[crate no.]],Crates_[[crate no.]:[New Sublot]],3,FALSE)="","",VLOOKUP(Crate_BOMs[[#This Row],[crate no.]],Crates_[[crate no.]:[New Sublot]],3,FALSE)))</f>
        <v/>
      </c>
      <c r="AG491" s="6" t="str">
        <f>IF(Crate_BOMs[[#This Row],['# POs in Crate]]=1,Crate_BOMs[[#This Row],[PO Sublot]],IF(Crate_BOMs[[#This Row],[UPDATED Sublot]]="","",Crate_BOMs[[#This Row],[UPDATED Sublot]]))</f>
        <v>2.06</v>
      </c>
    </row>
    <row r="492" spans="1:33" x14ac:dyDescent="0.25">
      <c r="A492">
        <v>11</v>
      </c>
      <c r="B492">
        <v>300521763</v>
      </c>
      <c r="C492">
        <v>2394815</v>
      </c>
      <c r="D492">
        <v>1</v>
      </c>
      <c r="E492" t="s">
        <v>177</v>
      </c>
      <c r="F492" t="s">
        <v>192</v>
      </c>
      <c r="G492">
        <v>2181</v>
      </c>
      <c r="H492">
        <v>870</v>
      </c>
      <c r="I492">
        <v>86</v>
      </c>
      <c r="J492">
        <v>34</v>
      </c>
      <c r="K492">
        <v>105</v>
      </c>
      <c r="L492">
        <v>1</v>
      </c>
      <c r="M492" t="s">
        <v>179</v>
      </c>
      <c r="N492" t="s">
        <v>180</v>
      </c>
      <c r="O492" s="2">
        <v>231.4853751</v>
      </c>
      <c r="P492" s="15">
        <v>45763</v>
      </c>
      <c r="Q492" s="15">
        <v>45783</v>
      </c>
      <c r="R492" s="15">
        <v>45790</v>
      </c>
      <c r="S492" t="s">
        <v>22</v>
      </c>
      <c r="T492">
        <v>13</v>
      </c>
      <c r="U492" s="2">
        <v>282.19169535999998</v>
      </c>
      <c r="V492" s="2">
        <v>6613.8678599999994</v>
      </c>
      <c r="W492" s="2">
        <v>7.9068244000000005</v>
      </c>
      <c r="X492" s="2">
        <v>2.4934384000000001</v>
      </c>
      <c r="Y492" s="2">
        <v>4.2782153599999999</v>
      </c>
      <c r="Z492" s="6">
        <f>Crate_BOMs[[#This Row],[glass weight (lb)]]+Crate_BOMs[[#This Row],[Crate Weight (lb)]]/COUNTIF(Crate_BOMs[crate no.],Crate_BOMs[[#This Row],[crate no.]])</f>
        <v>251.64192476857141</v>
      </c>
      <c r="AA492" s="6" t="str">
        <f>IFERROR(MID(Crate_BOMs[[#This Row],[no]],FIND("ECN",Crate_BOMs[[#This Row],[no]]),200),MID(Crate_BOMs[[#This Row],[no]],39,200))</f>
        <v>2.06 GLZ02</v>
      </c>
      <c r="AB492" s="6" t="str">
        <f>SUBSTITUTE(IF(RIGHT(Crate_BOMs[[#This Row],[PO Sublot-GL]],6)="curved",RIGHT(Crate_BOMs[[#This Row],[PO Sublot-GL]],12),RIGHT(Crate_BOMs[[#This Row],[PO Sublot-GL]],5))," ","")</f>
        <v>GLZ02</v>
      </c>
      <c r="AC492" s="6" t="str">
        <f>SUBSTITUTE(LEFT(Crate_BOMs[[#This Row],[PO Sublot-GL]],LEN(Crate_BOMs[[#This Row],[PO Sublot-GL]])-LEN(Crate_BOMs[[#This Row],[Glass Type]]))," ","")</f>
        <v>2.06</v>
      </c>
      <c r="AD492" s="6" t="str">
        <f>LEFT(Crate_BOMs[[#This Row],[no]],FIND(" ",Crate_BOMs[[#This Row],[no]],5)-1)</f>
        <v>PO 40544</v>
      </c>
      <c r="AE492" s="6" cm="1">
        <f t="array" ref="AE492">COUNTA(_xlfn.UNIQUE(_xlfn._xlws.FILTER(Crate_BOMs[PO],Crate_BOMs[crate no.]=Crate_BOMs[[#This Row],[crate no.]])))</f>
        <v>1</v>
      </c>
      <c r="AF492" s="10" t="str">
        <f>IF(Crate_BOMs[[#This Row],['# POs in Crate]]=1,"",IF(VLOOKUP(Crate_BOMs[[#This Row],[crate no.]],Crates_[[crate no.]:[New Sublot]],3,FALSE)="","",VLOOKUP(Crate_BOMs[[#This Row],[crate no.]],Crates_[[crate no.]:[New Sublot]],3,FALSE)))</f>
        <v/>
      </c>
      <c r="AG492" s="6" t="str">
        <f>IF(Crate_BOMs[[#This Row],['# POs in Crate]]=1,Crate_BOMs[[#This Row],[PO Sublot]],IF(Crate_BOMs[[#This Row],[UPDATED Sublot]]="","",Crate_BOMs[[#This Row],[UPDATED Sublot]]))</f>
        <v>2.06</v>
      </c>
    </row>
    <row r="493" spans="1:33" x14ac:dyDescent="0.25">
      <c r="A493">
        <v>11</v>
      </c>
      <c r="B493">
        <v>300521763</v>
      </c>
      <c r="C493">
        <v>2394815</v>
      </c>
      <c r="D493">
        <v>1</v>
      </c>
      <c r="E493" t="s">
        <v>177</v>
      </c>
      <c r="F493" t="s">
        <v>192</v>
      </c>
      <c r="G493">
        <v>2181</v>
      </c>
      <c r="H493">
        <v>870</v>
      </c>
      <c r="I493">
        <v>86</v>
      </c>
      <c r="J493">
        <v>34</v>
      </c>
      <c r="K493">
        <v>105</v>
      </c>
      <c r="L493">
        <v>1</v>
      </c>
      <c r="M493" t="s">
        <v>179</v>
      </c>
      <c r="N493" t="s">
        <v>180</v>
      </c>
      <c r="O493" s="2">
        <v>231.4853751</v>
      </c>
      <c r="P493" s="15">
        <v>45763</v>
      </c>
      <c r="Q493" s="15">
        <v>45783</v>
      </c>
      <c r="R493" s="15">
        <v>45790</v>
      </c>
      <c r="S493" t="s">
        <v>22</v>
      </c>
      <c r="T493">
        <v>13</v>
      </c>
      <c r="U493" s="2">
        <v>282.19169535999998</v>
      </c>
      <c r="V493" s="2">
        <v>6613.8678599999994</v>
      </c>
      <c r="W493" s="2">
        <v>7.9068244000000005</v>
      </c>
      <c r="X493" s="2">
        <v>2.4934384000000001</v>
      </c>
      <c r="Y493" s="2">
        <v>4.2782153599999999</v>
      </c>
      <c r="Z493" s="6">
        <f>Crate_BOMs[[#This Row],[glass weight (lb)]]+Crate_BOMs[[#This Row],[Crate Weight (lb)]]/COUNTIF(Crate_BOMs[crate no.],Crate_BOMs[[#This Row],[crate no.]])</f>
        <v>251.64192476857141</v>
      </c>
      <c r="AA493" s="6" t="str">
        <f>IFERROR(MID(Crate_BOMs[[#This Row],[no]],FIND("ECN",Crate_BOMs[[#This Row],[no]]),200),MID(Crate_BOMs[[#This Row],[no]],39,200))</f>
        <v>2.06 GLZ02</v>
      </c>
      <c r="AB493" s="6" t="str">
        <f>SUBSTITUTE(IF(RIGHT(Crate_BOMs[[#This Row],[PO Sublot-GL]],6)="curved",RIGHT(Crate_BOMs[[#This Row],[PO Sublot-GL]],12),RIGHT(Crate_BOMs[[#This Row],[PO Sublot-GL]],5))," ","")</f>
        <v>GLZ02</v>
      </c>
      <c r="AC493" s="6" t="str">
        <f>SUBSTITUTE(LEFT(Crate_BOMs[[#This Row],[PO Sublot-GL]],LEN(Crate_BOMs[[#This Row],[PO Sublot-GL]])-LEN(Crate_BOMs[[#This Row],[Glass Type]]))," ","")</f>
        <v>2.06</v>
      </c>
      <c r="AD493" s="6" t="str">
        <f>LEFT(Crate_BOMs[[#This Row],[no]],FIND(" ",Crate_BOMs[[#This Row],[no]],5)-1)</f>
        <v>PO 40544</v>
      </c>
      <c r="AE493" s="6" cm="1">
        <f t="array" ref="AE493">COUNTA(_xlfn.UNIQUE(_xlfn._xlws.FILTER(Crate_BOMs[PO],Crate_BOMs[crate no.]=Crate_BOMs[[#This Row],[crate no.]])))</f>
        <v>1</v>
      </c>
      <c r="AF493" s="10" t="str">
        <f>IF(Crate_BOMs[[#This Row],['# POs in Crate]]=1,"",IF(VLOOKUP(Crate_BOMs[[#This Row],[crate no.]],Crates_[[crate no.]:[New Sublot]],3,FALSE)="","",VLOOKUP(Crate_BOMs[[#This Row],[crate no.]],Crates_[[crate no.]:[New Sublot]],3,FALSE)))</f>
        <v/>
      </c>
      <c r="AG493" s="6" t="str">
        <f>IF(Crate_BOMs[[#This Row],['# POs in Crate]]=1,Crate_BOMs[[#This Row],[PO Sublot]],IF(Crate_BOMs[[#This Row],[UPDATED Sublot]]="","",Crate_BOMs[[#This Row],[UPDATED Sublot]]))</f>
        <v>2.06</v>
      </c>
    </row>
    <row r="494" spans="1:33" x14ac:dyDescent="0.25">
      <c r="A494">
        <v>11</v>
      </c>
      <c r="B494">
        <v>300521763</v>
      </c>
      <c r="C494">
        <v>2394815</v>
      </c>
      <c r="D494">
        <v>1</v>
      </c>
      <c r="E494" t="s">
        <v>177</v>
      </c>
      <c r="F494" t="s">
        <v>192</v>
      </c>
      <c r="G494">
        <v>2181</v>
      </c>
      <c r="H494">
        <v>870</v>
      </c>
      <c r="I494">
        <v>86</v>
      </c>
      <c r="J494">
        <v>34</v>
      </c>
      <c r="K494">
        <v>105</v>
      </c>
      <c r="L494">
        <v>1</v>
      </c>
      <c r="M494" t="s">
        <v>179</v>
      </c>
      <c r="N494" t="s">
        <v>180</v>
      </c>
      <c r="O494" s="2">
        <v>231.4853751</v>
      </c>
      <c r="P494" s="15">
        <v>45763</v>
      </c>
      <c r="Q494" s="15">
        <v>45783</v>
      </c>
      <c r="R494" s="15">
        <v>45790</v>
      </c>
      <c r="S494" t="s">
        <v>22</v>
      </c>
      <c r="T494">
        <v>13</v>
      </c>
      <c r="U494" s="2">
        <v>282.19169535999998</v>
      </c>
      <c r="V494" s="2">
        <v>6613.8678599999994</v>
      </c>
      <c r="W494" s="2">
        <v>7.9068244000000005</v>
      </c>
      <c r="X494" s="2">
        <v>2.4934384000000001</v>
      </c>
      <c r="Y494" s="2">
        <v>4.2782153599999999</v>
      </c>
      <c r="Z494" s="6">
        <f>Crate_BOMs[[#This Row],[glass weight (lb)]]+Crate_BOMs[[#This Row],[Crate Weight (lb)]]/COUNTIF(Crate_BOMs[crate no.],Crate_BOMs[[#This Row],[crate no.]])</f>
        <v>251.64192476857141</v>
      </c>
      <c r="AA494" s="6" t="str">
        <f>IFERROR(MID(Crate_BOMs[[#This Row],[no]],FIND("ECN",Crate_BOMs[[#This Row],[no]]),200),MID(Crate_BOMs[[#This Row],[no]],39,200))</f>
        <v>2.06 GLZ02</v>
      </c>
      <c r="AB494" s="6" t="str">
        <f>SUBSTITUTE(IF(RIGHT(Crate_BOMs[[#This Row],[PO Sublot-GL]],6)="curved",RIGHT(Crate_BOMs[[#This Row],[PO Sublot-GL]],12),RIGHT(Crate_BOMs[[#This Row],[PO Sublot-GL]],5))," ","")</f>
        <v>GLZ02</v>
      </c>
      <c r="AC494" s="6" t="str">
        <f>SUBSTITUTE(LEFT(Crate_BOMs[[#This Row],[PO Sublot-GL]],LEN(Crate_BOMs[[#This Row],[PO Sublot-GL]])-LEN(Crate_BOMs[[#This Row],[Glass Type]]))," ","")</f>
        <v>2.06</v>
      </c>
      <c r="AD494" s="6" t="str">
        <f>LEFT(Crate_BOMs[[#This Row],[no]],FIND(" ",Crate_BOMs[[#This Row],[no]],5)-1)</f>
        <v>PO 40544</v>
      </c>
      <c r="AE494" s="6" cm="1">
        <f t="array" ref="AE494">COUNTA(_xlfn.UNIQUE(_xlfn._xlws.FILTER(Crate_BOMs[PO],Crate_BOMs[crate no.]=Crate_BOMs[[#This Row],[crate no.]])))</f>
        <v>1</v>
      </c>
      <c r="AF494" s="10" t="str">
        <f>IF(Crate_BOMs[[#This Row],['# POs in Crate]]=1,"",IF(VLOOKUP(Crate_BOMs[[#This Row],[crate no.]],Crates_[[crate no.]:[New Sublot]],3,FALSE)="","",VLOOKUP(Crate_BOMs[[#This Row],[crate no.]],Crates_[[crate no.]:[New Sublot]],3,FALSE)))</f>
        <v/>
      </c>
      <c r="AG494" s="6" t="str">
        <f>IF(Crate_BOMs[[#This Row],['# POs in Crate]]=1,Crate_BOMs[[#This Row],[PO Sublot]],IF(Crate_BOMs[[#This Row],[UPDATED Sublot]]="","",Crate_BOMs[[#This Row],[UPDATED Sublot]]))</f>
        <v>2.06</v>
      </c>
    </row>
    <row r="495" spans="1:33" x14ac:dyDescent="0.25">
      <c r="A495">
        <v>11</v>
      </c>
      <c r="B495">
        <v>300521763</v>
      </c>
      <c r="C495">
        <v>2394815</v>
      </c>
      <c r="D495">
        <v>1</v>
      </c>
      <c r="E495" t="s">
        <v>177</v>
      </c>
      <c r="F495" t="s">
        <v>192</v>
      </c>
      <c r="G495">
        <v>2181</v>
      </c>
      <c r="H495">
        <v>870</v>
      </c>
      <c r="I495">
        <v>86</v>
      </c>
      <c r="J495">
        <v>34</v>
      </c>
      <c r="K495">
        <v>105</v>
      </c>
      <c r="L495">
        <v>1</v>
      </c>
      <c r="M495" t="s">
        <v>179</v>
      </c>
      <c r="N495" t="s">
        <v>180</v>
      </c>
      <c r="O495" s="2">
        <v>231.4853751</v>
      </c>
      <c r="P495" s="15">
        <v>45763</v>
      </c>
      <c r="Q495" s="15">
        <v>45783</v>
      </c>
      <c r="R495" s="15">
        <v>45790</v>
      </c>
      <c r="S495" t="s">
        <v>22</v>
      </c>
      <c r="T495">
        <v>13</v>
      </c>
      <c r="U495" s="2">
        <v>282.19169535999998</v>
      </c>
      <c r="V495" s="2">
        <v>6613.8678599999994</v>
      </c>
      <c r="W495" s="2">
        <v>7.9068244000000005</v>
      </c>
      <c r="X495" s="2">
        <v>2.4934384000000001</v>
      </c>
      <c r="Y495" s="2">
        <v>4.2782153599999999</v>
      </c>
      <c r="Z495" s="6">
        <f>Crate_BOMs[[#This Row],[glass weight (lb)]]+Crate_BOMs[[#This Row],[Crate Weight (lb)]]/COUNTIF(Crate_BOMs[crate no.],Crate_BOMs[[#This Row],[crate no.]])</f>
        <v>251.64192476857141</v>
      </c>
      <c r="AA495" s="6" t="str">
        <f>IFERROR(MID(Crate_BOMs[[#This Row],[no]],FIND("ECN",Crate_BOMs[[#This Row],[no]]),200),MID(Crate_BOMs[[#This Row],[no]],39,200))</f>
        <v>2.06 GLZ02</v>
      </c>
      <c r="AB495" s="6" t="str">
        <f>SUBSTITUTE(IF(RIGHT(Crate_BOMs[[#This Row],[PO Sublot-GL]],6)="curved",RIGHT(Crate_BOMs[[#This Row],[PO Sublot-GL]],12),RIGHT(Crate_BOMs[[#This Row],[PO Sublot-GL]],5))," ","")</f>
        <v>GLZ02</v>
      </c>
      <c r="AC495" s="6" t="str">
        <f>SUBSTITUTE(LEFT(Crate_BOMs[[#This Row],[PO Sublot-GL]],LEN(Crate_BOMs[[#This Row],[PO Sublot-GL]])-LEN(Crate_BOMs[[#This Row],[Glass Type]]))," ","")</f>
        <v>2.06</v>
      </c>
      <c r="AD495" s="6" t="str">
        <f>LEFT(Crate_BOMs[[#This Row],[no]],FIND(" ",Crate_BOMs[[#This Row],[no]],5)-1)</f>
        <v>PO 40544</v>
      </c>
      <c r="AE495" s="6" cm="1">
        <f t="array" ref="AE495">COUNTA(_xlfn.UNIQUE(_xlfn._xlws.FILTER(Crate_BOMs[PO],Crate_BOMs[crate no.]=Crate_BOMs[[#This Row],[crate no.]])))</f>
        <v>1</v>
      </c>
      <c r="AF495" s="10" t="str">
        <f>IF(Crate_BOMs[[#This Row],['# POs in Crate]]=1,"",IF(VLOOKUP(Crate_BOMs[[#This Row],[crate no.]],Crates_[[crate no.]:[New Sublot]],3,FALSE)="","",VLOOKUP(Crate_BOMs[[#This Row],[crate no.]],Crates_[[crate no.]:[New Sublot]],3,FALSE)))</f>
        <v/>
      </c>
      <c r="AG495" s="6" t="str">
        <f>IF(Crate_BOMs[[#This Row],['# POs in Crate]]=1,Crate_BOMs[[#This Row],[PO Sublot]],IF(Crate_BOMs[[#This Row],[UPDATED Sublot]]="","",Crate_BOMs[[#This Row],[UPDATED Sublot]]))</f>
        <v>2.06</v>
      </c>
    </row>
    <row r="496" spans="1:33" x14ac:dyDescent="0.25">
      <c r="A496">
        <v>11</v>
      </c>
      <c r="B496">
        <v>300521763</v>
      </c>
      <c r="C496">
        <v>2394815</v>
      </c>
      <c r="D496">
        <v>1</v>
      </c>
      <c r="E496" t="s">
        <v>177</v>
      </c>
      <c r="F496" t="s">
        <v>192</v>
      </c>
      <c r="G496">
        <v>2181</v>
      </c>
      <c r="H496">
        <v>870</v>
      </c>
      <c r="I496">
        <v>86</v>
      </c>
      <c r="J496">
        <v>34</v>
      </c>
      <c r="K496">
        <v>105</v>
      </c>
      <c r="L496">
        <v>1</v>
      </c>
      <c r="M496" t="s">
        <v>179</v>
      </c>
      <c r="N496" t="s">
        <v>180</v>
      </c>
      <c r="O496" s="2">
        <v>231.4853751</v>
      </c>
      <c r="P496" s="15">
        <v>45763</v>
      </c>
      <c r="Q496" s="15">
        <v>45783</v>
      </c>
      <c r="R496" s="15">
        <v>45790</v>
      </c>
      <c r="S496" t="s">
        <v>22</v>
      </c>
      <c r="T496">
        <v>13</v>
      </c>
      <c r="U496" s="2">
        <v>282.19169535999998</v>
      </c>
      <c r="V496" s="2">
        <v>6613.8678599999994</v>
      </c>
      <c r="W496" s="2">
        <v>7.9068244000000005</v>
      </c>
      <c r="X496" s="2">
        <v>2.4934384000000001</v>
      </c>
      <c r="Y496" s="2">
        <v>4.2782153599999999</v>
      </c>
      <c r="Z496" s="6">
        <f>Crate_BOMs[[#This Row],[glass weight (lb)]]+Crate_BOMs[[#This Row],[Crate Weight (lb)]]/COUNTIF(Crate_BOMs[crate no.],Crate_BOMs[[#This Row],[crate no.]])</f>
        <v>251.64192476857141</v>
      </c>
      <c r="AA496" s="6" t="str">
        <f>IFERROR(MID(Crate_BOMs[[#This Row],[no]],FIND("ECN",Crate_BOMs[[#This Row],[no]]),200),MID(Crate_BOMs[[#This Row],[no]],39,200))</f>
        <v>2.06 GLZ02</v>
      </c>
      <c r="AB496" s="6" t="str">
        <f>SUBSTITUTE(IF(RIGHT(Crate_BOMs[[#This Row],[PO Sublot-GL]],6)="curved",RIGHT(Crate_BOMs[[#This Row],[PO Sublot-GL]],12),RIGHT(Crate_BOMs[[#This Row],[PO Sublot-GL]],5))," ","")</f>
        <v>GLZ02</v>
      </c>
      <c r="AC496" s="6" t="str">
        <f>SUBSTITUTE(LEFT(Crate_BOMs[[#This Row],[PO Sublot-GL]],LEN(Crate_BOMs[[#This Row],[PO Sublot-GL]])-LEN(Crate_BOMs[[#This Row],[Glass Type]]))," ","")</f>
        <v>2.06</v>
      </c>
      <c r="AD496" s="6" t="str">
        <f>LEFT(Crate_BOMs[[#This Row],[no]],FIND(" ",Crate_BOMs[[#This Row],[no]],5)-1)</f>
        <v>PO 40544</v>
      </c>
      <c r="AE496" s="6" cm="1">
        <f t="array" ref="AE496">COUNTA(_xlfn.UNIQUE(_xlfn._xlws.FILTER(Crate_BOMs[PO],Crate_BOMs[crate no.]=Crate_BOMs[[#This Row],[crate no.]])))</f>
        <v>1</v>
      </c>
      <c r="AF496" s="10" t="str">
        <f>IF(Crate_BOMs[[#This Row],['# POs in Crate]]=1,"",IF(VLOOKUP(Crate_BOMs[[#This Row],[crate no.]],Crates_[[crate no.]:[New Sublot]],3,FALSE)="","",VLOOKUP(Crate_BOMs[[#This Row],[crate no.]],Crates_[[crate no.]:[New Sublot]],3,FALSE)))</f>
        <v/>
      </c>
      <c r="AG496" s="6" t="str">
        <f>IF(Crate_BOMs[[#This Row],['# POs in Crate]]=1,Crate_BOMs[[#This Row],[PO Sublot]],IF(Crate_BOMs[[#This Row],[UPDATED Sublot]]="","",Crate_BOMs[[#This Row],[UPDATED Sublot]]))</f>
        <v>2.06</v>
      </c>
    </row>
    <row r="497" spans="1:33" x14ac:dyDescent="0.25">
      <c r="A497">
        <v>11</v>
      </c>
      <c r="B497">
        <v>300521763</v>
      </c>
      <c r="C497">
        <v>2394815</v>
      </c>
      <c r="D497">
        <v>1</v>
      </c>
      <c r="E497" t="s">
        <v>177</v>
      </c>
      <c r="F497" t="s">
        <v>192</v>
      </c>
      <c r="G497">
        <v>2181</v>
      </c>
      <c r="H497">
        <v>870</v>
      </c>
      <c r="I497">
        <v>86</v>
      </c>
      <c r="J497">
        <v>34</v>
      </c>
      <c r="K497">
        <v>105</v>
      </c>
      <c r="L497">
        <v>1</v>
      </c>
      <c r="M497" t="s">
        <v>179</v>
      </c>
      <c r="N497" t="s">
        <v>180</v>
      </c>
      <c r="O497" s="2">
        <v>231.4853751</v>
      </c>
      <c r="P497" s="15">
        <v>45763</v>
      </c>
      <c r="Q497" s="15">
        <v>45783</v>
      </c>
      <c r="R497" s="15">
        <v>45790</v>
      </c>
      <c r="S497" t="s">
        <v>22</v>
      </c>
      <c r="T497">
        <v>13</v>
      </c>
      <c r="U497" s="2">
        <v>282.19169535999998</v>
      </c>
      <c r="V497" s="2">
        <v>6613.8678599999994</v>
      </c>
      <c r="W497" s="2">
        <v>7.9068244000000005</v>
      </c>
      <c r="X497" s="2">
        <v>2.4934384000000001</v>
      </c>
      <c r="Y497" s="2">
        <v>4.2782153599999999</v>
      </c>
      <c r="Z497" s="6">
        <f>Crate_BOMs[[#This Row],[glass weight (lb)]]+Crate_BOMs[[#This Row],[Crate Weight (lb)]]/COUNTIF(Crate_BOMs[crate no.],Crate_BOMs[[#This Row],[crate no.]])</f>
        <v>251.64192476857141</v>
      </c>
      <c r="AA497" s="6" t="str">
        <f>IFERROR(MID(Crate_BOMs[[#This Row],[no]],FIND("ECN",Crate_BOMs[[#This Row],[no]]),200),MID(Crate_BOMs[[#This Row],[no]],39,200))</f>
        <v>2.06 GLZ02</v>
      </c>
      <c r="AB497" s="6" t="str">
        <f>SUBSTITUTE(IF(RIGHT(Crate_BOMs[[#This Row],[PO Sublot-GL]],6)="curved",RIGHT(Crate_BOMs[[#This Row],[PO Sublot-GL]],12),RIGHT(Crate_BOMs[[#This Row],[PO Sublot-GL]],5))," ","")</f>
        <v>GLZ02</v>
      </c>
      <c r="AC497" s="6" t="str">
        <f>SUBSTITUTE(LEFT(Crate_BOMs[[#This Row],[PO Sublot-GL]],LEN(Crate_BOMs[[#This Row],[PO Sublot-GL]])-LEN(Crate_BOMs[[#This Row],[Glass Type]]))," ","")</f>
        <v>2.06</v>
      </c>
      <c r="AD497" s="6" t="str">
        <f>LEFT(Crate_BOMs[[#This Row],[no]],FIND(" ",Crate_BOMs[[#This Row],[no]],5)-1)</f>
        <v>PO 40544</v>
      </c>
      <c r="AE497" s="6" cm="1">
        <f t="array" ref="AE497">COUNTA(_xlfn.UNIQUE(_xlfn._xlws.FILTER(Crate_BOMs[PO],Crate_BOMs[crate no.]=Crate_BOMs[[#This Row],[crate no.]])))</f>
        <v>1</v>
      </c>
      <c r="AF497" s="10" t="str">
        <f>IF(Crate_BOMs[[#This Row],['# POs in Crate]]=1,"",IF(VLOOKUP(Crate_BOMs[[#This Row],[crate no.]],Crates_[[crate no.]:[New Sublot]],3,FALSE)="","",VLOOKUP(Crate_BOMs[[#This Row],[crate no.]],Crates_[[crate no.]:[New Sublot]],3,FALSE)))</f>
        <v/>
      </c>
      <c r="AG497" s="6" t="str">
        <f>IF(Crate_BOMs[[#This Row],['# POs in Crate]]=1,Crate_BOMs[[#This Row],[PO Sublot]],IF(Crate_BOMs[[#This Row],[UPDATED Sublot]]="","",Crate_BOMs[[#This Row],[UPDATED Sublot]]))</f>
        <v>2.06</v>
      </c>
    </row>
    <row r="498" spans="1:33" x14ac:dyDescent="0.25">
      <c r="A498">
        <v>11</v>
      </c>
      <c r="B498">
        <v>300521763</v>
      </c>
      <c r="C498">
        <v>2394815</v>
      </c>
      <c r="D498">
        <v>1</v>
      </c>
      <c r="E498" t="s">
        <v>177</v>
      </c>
      <c r="F498" t="s">
        <v>192</v>
      </c>
      <c r="G498">
        <v>2181</v>
      </c>
      <c r="H498">
        <v>870</v>
      </c>
      <c r="I498">
        <v>86</v>
      </c>
      <c r="J498">
        <v>34</v>
      </c>
      <c r="K498">
        <v>105</v>
      </c>
      <c r="L498">
        <v>1</v>
      </c>
      <c r="M498" t="s">
        <v>179</v>
      </c>
      <c r="N498" t="s">
        <v>180</v>
      </c>
      <c r="O498" s="2">
        <v>231.4853751</v>
      </c>
      <c r="P498" s="15">
        <v>45763</v>
      </c>
      <c r="Q498" s="15">
        <v>45783</v>
      </c>
      <c r="R498" s="15">
        <v>45790</v>
      </c>
      <c r="S498" t="s">
        <v>22</v>
      </c>
      <c r="T498">
        <v>13</v>
      </c>
      <c r="U498" s="2">
        <v>282.19169535999998</v>
      </c>
      <c r="V498" s="2">
        <v>6613.8678599999994</v>
      </c>
      <c r="W498" s="2">
        <v>7.9068244000000005</v>
      </c>
      <c r="X498" s="2">
        <v>2.4934384000000001</v>
      </c>
      <c r="Y498" s="2">
        <v>4.2782153599999999</v>
      </c>
      <c r="Z498" s="6">
        <f>Crate_BOMs[[#This Row],[glass weight (lb)]]+Crate_BOMs[[#This Row],[Crate Weight (lb)]]/COUNTIF(Crate_BOMs[crate no.],Crate_BOMs[[#This Row],[crate no.]])</f>
        <v>251.64192476857141</v>
      </c>
      <c r="AA498" s="6" t="str">
        <f>IFERROR(MID(Crate_BOMs[[#This Row],[no]],FIND("ECN",Crate_BOMs[[#This Row],[no]]),200),MID(Crate_BOMs[[#This Row],[no]],39,200))</f>
        <v>2.06 GLZ02</v>
      </c>
      <c r="AB498" s="6" t="str">
        <f>SUBSTITUTE(IF(RIGHT(Crate_BOMs[[#This Row],[PO Sublot-GL]],6)="curved",RIGHT(Crate_BOMs[[#This Row],[PO Sublot-GL]],12),RIGHT(Crate_BOMs[[#This Row],[PO Sublot-GL]],5))," ","")</f>
        <v>GLZ02</v>
      </c>
      <c r="AC498" s="6" t="str">
        <f>SUBSTITUTE(LEFT(Crate_BOMs[[#This Row],[PO Sublot-GL]],LEN(Crate_BOMs[[#This Row],[PO Sublot-GL]])-LEN(Crate_BOMs[[#This Row],[Glass Type]]))," ","")</f>
        <v>2.06</v>
      </c>
      <c r="AD498" s="6" t="str">
        <f>LEFT(Crate_BOMs[[#This Row],[no]],FIND(" ",Crate_BOMs[[#This Row],[no]],5)-1)</f>
        <v>PO 40544</v>
      </c>
      <c r="AE498" s="6" cm="1">
        <f t="array" ref="AE498">COUNTA(_xlfn.UNIQUE(_xlfn._xlws.FILTER(Crate_BOMs[PO],Crate_BOMs[crate no.]=Crate_BOMs[[#This Row],[crate no.]])))</f>
        <v>1</v>
      </c>
      <c r="AF498" s="10" t="str">
        <f>IF(Crate_BOMs[[#This Row],['# POs in Crate]]=1,"",IF(VLOOKUP(Crate_BOMs[[#This Row],[crate no.]],Crates_[[crate no.]:[New Sublot]],3,FALSE)="","",VLOOKUP(Crate_BOMs[[#This Row],[crate no.]],Crates_[[crate no.]:[New Sublot]],3,FALSE)))</f>
        <v/>
      </c>
      <c r="AG498" s="6" t="str">
        <f>IF(Crate_BOMs[[#This Row],['# POs in Crate]]=1,Crate_BOMs[[#This Row],[PO Sublot]],IF(Crate_BOMs[[#This Row],[UPDATED Sublot]]="","",Crate_BOMs[[#This Row],[UPDATED Sublot]]))</f>
        <v>2.06</v>
      </c>
    </row>
  </sheetData>
  <phoneticPr fontId="1"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687B-2C1F-4694-93A8-C8EBDCBB85C5}">
  <dimension ref="A1:BC147"/>
  <sheetViews>
    <sheetView topLeftCell="D1" workbookViewId="0">
      <selection activeCell="R19" sqref="R19"/>
    </sheetView>
  </sheetViews>
  <sheetFormatPr defaultRowHeight="15" x14ac:dyDescent="0.25"/>
  <cols>
    <col min="1" max="1" width="20.28515625" bestFit="1" customWidth="1"/>
    <col min="2" max="2" width="16.85546875" bestFit="1" customWidth="1"/>
    <col min="3" max="5" width="11.140625" bestFit="1" customWidth="1"/>
    <col min="6" max="6" width="4" customWidth="1"/>
    <col min="7" max="7" width="12.7109375" bestFit="1" customWidth="1"/>
    <col min="8" max="8" width="15" bestFit="1" customWidth="1"/>
    <col min="9" max="9" width="17" bestFit="1" customWidth="1"/>
    <col min="10" max="11" width="6.5703125" bestFit="1" customWidth="1"/>
    <col min="12" max="12" width="7.5703125" bestFit="1" customWidth="1"/>
    <col min="13" max="13" width="20.140625" bestFit="1" customWidth="1"/>
    <col min="14" max="14" width="24.7109375" bestFit="1" customWidth="1"/>
    <col min="15" max="15" width="11.42578125" bestFit="1" customWidth="1"/>
    <col min="16" max="16" width="19" bestFit="1" customWidth="1"/>
    <col min="17" max="17" width="12.140625" bestFit="1" customWidth="1"/>
    <col min="18" max="18" width="11.28515625" bestFit="1" customWidth="1"/>
    <col min="19" max="19" width="6" bestFit="1" customWidth="1"/>
    <col min="20" max="20" width="27.85546875" bestFit="1" customWidth="1"/>
    <col min="21" max="21" width="11.28515625" bestFit="1" customWidth="1"/>
    <col min="23" max="23" width="15.5703125" bestFit="1" customWidth="1"/>
    <col min="24" max="24" width="16.85546875" bestFit="1" customWidth="1"/>
    <col min="25" max="25" width="11.140625" bestFit="1" customWidth="1"/>
    <col min="26" max="29" width="12.140625" bestFit="1" customWidth="1"/>
    <col min="30" max="30" width="11.28515625" bestFit="1" customWidth="1"/>
    <col min="31" max="31" width="6" bestFit="1" customWidth="1"/>
    <col min="32" max="34" width="6.5703125" bestFit="1" customWidth="1"/>
    <col min="35" max="35" width="6" bestFit="1" customWidth="1"/>
    <col min="36" max="36" width="11.28515625" bestFit="1" customWidth="1"/>
    <col min="37" max="37" width="17.42578125" bestFit="1" customWidth="1"/>
    <col min="38" max="38" width="16.85546875" bestFit="1" customWidth="1"/>
    <col min="39" max="42" width="9.28515625" bestFit="1" customWidth="1"/>
    <col min="43" max="43" width="11.85546875" bestFit="1" customWidth="1"/>
    <col min="44" max="44" width="12.28515625" bestFit="1" customWidth="1"/>
    <col min="45" max="45" width="11.85546875" bestFit="1" customWidth="1"/>
    <col min="46" max="46" width="12.28515625" bestFit="1" customWidth="1"/>
    <col min="47" max="47" width="11.85546875" bestFit="1" customWidth="1"/>
    <col min="48" max="50" width="12.28515625" customWidth="1"/>
    <col min="51" max="51" width="11.28515625" bestFit="1" customWidth="1"/>
    <col min="52" max="52" width="18" bestFit="1" customWidth="1"/>
    <col min="53" max="54" width="16.85546875" bestFit="1" customWidth="1"/>
    <col min="55" max="56" width="11.28515625" bestFit="1" customWidth="1"/>
    <col min="57" max="62" width="11.28515625" customWidth="1"/>
    <col min="63" max="65" width="11.28515625" bestFit="1" customWidth="1"/>
    <col min="66" max="66" width="12.28515625" bestFit="1" customWidth="1"/>
    <col min="67" max="67" width="10.28515625" customWidth="1"/>
  </cols>
  <sheetData>
    <row r="1" spans="1:55" x14ac:dyDescent="0.25">
      <c r="A1" s="3" t="s">
        <v>20</v>
      </c>
      <c r="B1" t="s">
        <v>21</v>
      </c>
    </row>
    <row r="3" spans="1:55" x14ac:dyDescent="0.25">
      <c r="A3" s="3" t="s">
        <v>48</v>
      </c>
      <c r="B3" s="3" t="s">
        <v>45</v>
      </c>
      <c r="C3" s="3" t="s">
        <v>42</v>
      </c>
      <c r="D3" s="3" t="s">
        <v>11</v>
      </c>
      <c r="E3" s="3" t="s">
        <v>0</v>
      </c>
      <c r="F3" t="s">
        <v>40</v>
      </c>
    </row>
    <row r="4" spans="1:55" x14ac:dyDescent="0.25">
      <c r="A4" t="s">
        <v>166</v>
      </c>
      <c r="F4">
        <v>56</v>
      </c>
    </row>
    <row r="5" spans="1:55" x14ac:dyDescent="0.25">
      <c r="B5" s="15">
        <v>45764</v>
      </c>
      <c r="F5">
        <v>41</v>
      </c>
      <c r="W5" s="3" t="s">
        <v>20</v>
      </c>
      <c r="X5" t="s">
        <v>21</v>
      </c>
      <c r="AK5" s="3" t="s">
        <v>20</v>
      </c>
      <c r="AL5" t="s">
        <v>21</v>
      </c>
      <c r="AZ5" s="3" t="s">
        <v>20</v>
      </c>
      <c r="BA5" t="s">
        <v>21</v>
      </c>
    </row>
    <row r="6" spans="1:55" x14ac:dyDescent="0.25">
      <c r="C6">
        <v>2</v>
      </c>
      <c r="F6">
        <v>41</v>
      </c>
    </row>
    <row r="7" spans="1:55" x14ac:dyDescent="0.25">
      <c r="D7" t="s">
        <v>13</v>
      </c>
      <c r="H7" s="3" t="s">
        <v>40</v>
      </c>
      <c r="I7" s="3" t="s">
        <v>41</v>
      </c>
      <c r="W7" s="3" t="s">
        <v>40</v>
      </c>
      <c r="Z7" s="3" t="s">
        <v>48</v>
      </c>
      <c r="AM7" s="3" t="s">
        <v>138</v>
      </c>
      <c r="AN7" s="3" t="s">
        <v>136</v>
      </c>
      <c r="AZ7" s="3" t="s">
        <v>135</v>
      </c>
      <c r="BA7" s="3" t="s">
        <v>138</v>
      </c>
    </row>
    <row r="8" spans="1:55" x14ac:dyDescent="0.25">
      <c r="E8">
        <v>300521125</v>
      </c>
      <c r="F8">
        <v>6</v>
      </c>
      <c r="I8" t="s">
        <v>21</v>
      </c>
      <c r="M8" t="s">
        <v>130</v>
      </c>
      <c r="N8" t="s">
        <v>22</v>
      </c>
      <c r="O8" t="s">
        <v>197</v>
      </c>
      <c r="Q8" t="s">
        <v>198</v>
      </c>
      <c r="R8" t="s">
        <v>35</v>
      </c>
      <c r="W8" s="3" t="s">
        <v>42</v>
      </c>
      <c r="X8" s="3" t="s">
        <v>11</v>
      </c>
      <c r="Y8" s="3" t="s">
        <v>0</v>
      </c>
      <c r="Z8" t="s">
        <v>166</v>
      </c>
      <c r="AA8" t="s">
        <v>154</v>
      </c>
      <c r="AB8" t="s">
        <v>164</v>
      </c>
      <c r="AC8" t="s">
        <v>153</v>
      </c>
      <c r="AD8" t="s">
        <v>35</v>
      </c>
      <c r="AM8" t="s">
        <v>154</v>
      </c>
      <c r="AO8" t="s">
        <v>153</v>
      </c>
      <c r="AQ8" t="s">
        <v>137</v>
      </c>
      <c r="AR8" t="s">
        <v>139</v>
      </c>
      <c r="AZ8" s="3" t="s">
        <v>3</v>
      </c>
      <c r="BA8" t="s">
        <v>154</v>
      </c>
      <c r="BB8" t="s">
        <v>153</v>
      </c>
      <c r="BC8" t="s">
        <v>35</v>
      </c>
    </row>
    <row r="9" spans="1:55" x14ac:dyDescent="0.25">
      <c r="E9">
        <v>300521995</v>
      </c>
      <c r="F9">
        <v>6</v>
      </c>
      <c r="H9" s="3" t="s">
        <v>39</v>
      </c>
      <c r="I9" t="s">
        <v>13</v>
      </c>
      <c r="J9" t="s">
        <v>80</v>
      </c>
      <c r="K9" t="s">
        <v>51</v>
      </c>
      <c r="L9" t="s">
        <v>55</v>
      </c>
      <c r="O9" t="s">
        <v>195</v>
      </c>
      <c r="P9" t="s">
        <v>194</v>
      </c>
      <c r="W9">
        <v>2</v>
      </c>
      <c r="Z9" s="2">
        <v>41120.621108239997</v>
      </c>
      <c r="AA9" s="2"/>
      <c r="AB9" s="2"/>
      <c r="AC9" s="2"/>
      <c r="AD9" s="2">
        <v>41120.621108239997</v>
      </c>
      <c r="AK9" s="3" t="s">
        <v>34</v>
      </c>
      <c r="AL9" s="3" t="s">
        <v>134</v>
      </c>
      <c r="AM9" t="s">
        <v>135</v>
      </c>
      <c r="AN9" t="s">
        <v>133</v>
      </c>
      <c r="AO9" t="s">
        <v>135</v>
      </c>
      <c r="AP9" t="s">
        <v>133</v>
      </c>
      <c r="AZ9" t="s">
        <v>148</v>
      </c>
      <c r="BA9">
        <v>25</v>
      </c>
      <c r="BC9">
        <v>25</v>
      </c>
    </row>
    <row r="10" spans="1:55" x14ac:dyDescent="0.25">
      <c r="E10">
        <v>300521921</v>
      </c>
      <c r="F10">
        <v>6</v>
      </c>
      <c r="H10" s="4">
        <v>2</v>
      </c>
      <c r="I10" s="2">
        <v>25776.447673039998</v>
      </c>
      <c r="J10" s="2">
        <v>15344.173435199998</v>
      </c>
      <c r="K10" s="2"/>
      <c r="L10" s="2"/>
      <c r="M10" s="2">
        <v>41120.621108239997</v>
      </c>
      <c r="N10" s="2"/>
      <c r="O10" s="2"/>
      <c r="P10" s="2"/>
      <c r="Q10" s="2"/>
      <c r="R10" s="2">
        <v>41120.621108239997</v>
      </c>
      <c r="X10" t="s">
        <v>13</v>
      </c>
      <c r="Z10" s="2"/>
      <c r="AA10" s="2"/>
      <c r="AB10" s="2"/>
      <c r="AC10" s="2"/>
      <c r="AD10" s="2"/>
      <c r="AF10" t="str">
        <f>IF(AND(W10="",X10="",COUNT(Z10:AC10)&gt;1),"F L A G", "")</f>
        <v/>
      </c>
      <c r="AG10" t="str" cm="1">
        <f t="array" ref="AG10">IF(AF10&lt;&gt;"",_xlfn._xlws.FILTER($Z$8:$AC$8,Z10:AC10&lt;&gt;""),"")</f>
        <v/>
      </c>
      <c r="AK10" t="s">
        <v>55</v>
      </c>
      <c r="AN10" s="2"/>
      <c r="AP10" s="2"/>
      <c r="AR10" s="2"/>
      <c r="AW10" s="2"/>
      <c r="AX10" s="2"/>
      <c r="AZ10" t="s">
        <v>125</v>
      </c>
      <c r="BB10">
        <v>15</v>
      </c>
      <c r="BC10">
        <v>15</v>
      </c>
    </row>
    <row r="11" spans="1:55" x14ac:dyDescent="0.25">
      <c r="E11">
        <v>300521906</v>
      </c>
      <c r="F11">
        <v>6</v>
      </c>
      <c r="H11" s="16">
        <v>300521125</v>
      </c>
      <c r="I11" s="2">
        <v>5288.8896653799984</v>
      </c>
      <c r="J11" s="2"/>
      <c r="K11" s="2"/>
      <c r="L11" s="2"/>
      <c r="M11" s="2">
        <v>5288.8896653799984</v>
      </c>
      <c r="N11" s="2"/>
      <c r="O11" s="2"/>
      <c r="P11" s="2"/>
      <c r="Q11" s="2"/>
      <c r="R11" s="2">
        <v>5288.8896653799984</v>
      </c>
      <c r="Y11">
        <v>300521125</v>
      </c>
      <c r="Z11" s="2">
        <v>5288.8896653799984</v>
      </c>
      <c r="AA11" s="2"/>
      <c r="AB11" s="2"/>
      <c r="AC11" s="2"/>
      <c r="AD11" s="2">
        <v>5288.8896653799984</v>
      </c>
      <c r="AF11" t="str">
        <f t="shared" ref="AF11:AF55" si="0">IF(AND(W11="",X11="",COUNT(Z11:AC11)&gt;1),"F L A G", "")</f>
        <v/>
      </c>
      <c r="AG11" t="str" cm="1">
        <f t="array" ref="AG11">IF(AF11&lt;&gt;"",_xlfn._xlws.FILTER($Z$8:$AC$8,Z11:AC11&lt;&gt;""),"")</f>
        <v/>
      </c>
      <c r="AL11">
        <v>300521290</v>
      </c>
      <c r="AM11">
        <v>5</v>
      </c>
      <c r="AN11" s="2">
        <v>4876.6252354399994</v>
      </c>
      <c r="AP11" s="2"/>
      <c r="AQ11">
        <v>5</v>
      </c>
      <c r="AR11" s="2">
        <v>4876.6252354399994</v>
      </c>
      <c r="AW11" s="2"/>
      <c r="AX11" s="2"/>
      <c r="AZ11" t="s">
        <v>35</v>
      </c>
      <c r="BA11">
        <v>25</v>
      </c>
      <c r="BB11">
        <v>15</v>
      </c>
      <c r="BC11">
        <v>40</v>
      </c>
    </row>
    <row r="12" spans="1:55" x14ac:dyDescent="0.25">
      <c r="E12">
        <v>300521918</v>
      </c>
      <c r="F12">
        <v>5</v>
      </c>
      <c r="H12" s="17" t="s">
        <v>166</v>
      </c>
      <c r="I12" s="2">
        <v>5288.8896653799984</v>
      </c>
      <c r="J12" s="2"/>
      <c r="K12" s="2"/>
      <c r="L12" s="2"/>
      <c r="M12" s="2">
        <v>5288.8896653799984</v>
      </c>
      <c r="N12" s="2"/>
      <c r="O12" s="2"/>
      <c r="P12" s="2"/>
      <c r="Q12" s="2"/>
      <c r="R12" s="2">
        <v>5288.8896653799984</v>
      </c>
      <c r="Y12">
        <v>300521906</v>
      </c>
      <c r="Z12" s="2">
        <v>5368.2560796999987</v>
      </c>
      <c r="AA12" s="2"/>
      <c r="AB12" s="2"/>
      <c r="AC12" s="2"/>
      <c r="AD12" s="2">
        <v>5368.2560796999987</v>
      </c>
      <c r="AF12" t="str">
        <f t="shared" si="0"/>
        <v/>
      </c>
      <c r="AG12" t="str" cm="1">
        <f t="array" ref="AG12">IF(AF12&lt;&gt;"",_xlfn._xlws.FILTER($Z$8:$AC$8,Z12:AC12&lt;&gt;""),"")</f>
        <v/>
      </c>
      <c r="AL12">
        <v>300522621</v>
      </c>
      <c r="AM12">
        <v>5</v>
      </c>
      <c r="AN12" s="2">
        <v>4876.6252354399994</v>
      </c>
      <c r="AP12" s="2"/>
      <c r="AQ12">
        <v>5</v>
      </c>
      <c r="AR12" s="2">
        <v>4876.6252354399994</v>
      </c>
      <c r="AW12" s="2"/>
      <c r="AX12" s="2"/>
    </row>
    <row r="13" spans="1:55" x14ac:dyDescent="0.25">
      <c r="D13" t="s">
        <v>80</v>
      </c>
      <c r="H13" s="16">
        <v>300521821</v>
      </c>
      <c r="I13" s="2"/>
      <c r="J13" s="2">
        <v>5114.7244783999995</v>
      </c>
      <c r="K13" s="2"/>
      <c r="L13" s="2"/>
      <c r="M13" s="2">
        <v>5114.7244783999995</v>
      </c>
      <c r="N13" s="2"/>
      <c r="O13" s="2"/>
      <c r="P13" s="2"/>
      <c r="Q13" s="2"/>
      <c r="R13" s="2">
        <v>5114.7244783999995</v>
      </c>
      <c r="Y13">
        <v>300521918</v>
      </c>
      <c r="Z13" s="2">
        <v>4550.3410876799999</v>
      </c>
      <c r="AA13" s="2"/>
      <c r="AB13" s="2"/>
      <c r="AC13" s="2"/>
      <c r="AD13" s="2">
        <v>4550.3410876799999</v>
      </c>
      <c r="AF13" t="str">
        <f t="shared" si="0"/>
        <v/>
      </c>
      <c r="AG13" t="str" cm="1">
        <f t="array" ref="AG13">IF(AF13&lt;&gt;"",_xlfn._xlws.FILTER($Z$8:$AC$8,Z13:AC13&lt;&gt;""),"")</f>
        <v/>
      </c>
      <c r="AL13">
        <v>300522348</v>
      </c>
      <c r="AM13">
        <v>5</v>
      </c>
      <c r="AN13" s="2">
        <v>4876.6252354399994</v>
      </c>
      <c r="AP13" s="2"/>
      <c r="AQ13">
        <v>5</v>
      </c>
      <c r="AR13" s="2">
        <v>4876.6252354399994</v>
      </c>
      <c r="AW13" s="2"/>
      <c r="AX13" s="2"/>
    </row>
    <row r="14" spans="1:55" x14ac:dyDescent="0.25">
      <c r="E14">
        <v>300521821</v>
      </c>
      <c r="F14">
        <v>4</v>
      </c>
      <c r="H14" s="17" t="s">
        <v>166</v>
      </c>
      <c r="I14" s="2"/>
      <c r="J14" s="2">
        <v>5114.7244783999995</v>
      </c>
      <c r="K14" s="2"/>
      <c r="L14" s="2"/>
      <c r="M14" s="2">
        <v>5114.7244783999995</v>
      </c>
      <c r="N14" s="2"/>
      <c r="O14" s="2"/>
      <c r="P14" s="2"/>
      <c r="Q14" s="2"/>
      <c r="R14" s="2">
        <v>5114.7244783999995</v>
      </c>
      <c r="Y14">
        <v>300521921</v>
      </c>
      <c r="Z14" s="2">
        <v>5280.0711749000002</v>
      </c>
      <c r="AA14" s="2"/>
      <c r="AB14" s="2"/>
      <c r="AC14" s="2"/>
      <c r="AD14" s="2">
        <v>5280.0711749000002</v>
      </c>
      <c r="AF14" t="str">
        <f t="shared" si="0"/>
        <v/>
      </c>
      <c r="AG14" t="str" cm="1">
        <f t="array" ref="AG14">IF(AF14&lt;&gt;"",_xlfn._xlws.FILTER($Z$8:$AC$8,Z14:AC14&lt;&gt;""),"")</f>
        <v/>
      </c>
      <c r="AL14">
        <v>300521604</v>
      </c>
      <c r="AM14">
        <v>5</v>
      </c>
      <c r="AN14" s="2">
        <v>4876.6252354399994</v>
      </c>
      <c r="AP14" s="2"/>
      <c r="AQ14">
        <v>5</v>
      </c>
      <c r="AR14" s="2">
        <v>4876.6252354399994</v>
      </c>
      <c r="AW14" s="2"/>
      <c r="AX14" s="2"/>
    </row>
    <row r="15" spans="1:55" x14ac:dyDescent="0.25">
      <c r="E15">
        <v>300521917</v>
      </c>
      <c r="F15">
        <v>4</v>
      </c>
      <c r="H15" s="16">
        <v>300521906</v>
      </c>
      <c r="I15" s="2">
        <v>5368.2560796999987</v>
      </c>
      <c r="J15" s="2"/>
      <c r="K15" s="2"/>
      <c r="L15" s="2"/>
      <c r="M15" s="2">
        <v>5368.2560796999987</v>
      </c>
      <c r="N15" s="2"/>
      <c r="O15" s="2"/>
      <c r="P15" s="2"/>
      <c r="Q15" s="2"/>
      <c r="R15" s="2">
        <v>5368.2560796999987</v>
      </c>
      <c r="Y15">
        <v>300521995</v>
      </c>
      <c r="Z15" s="2">
        <v>5288.8896653799984</v>
      </c>
      <c r="AA15" s="2"/>
      <c r="AB15" s="2"/>
      <c r="AC15" s="2"/>
      <c r="AD15" s="2">
        <v>5288.8896653799984</v>
      </c>
      <c r="AF15" t="str">
        <f t="shared" si="0"/>
        <v/>
      </c>
      <c r="AG15" t="str" cm="1">
        <f t="array" ref="AG15">IF(AF15&lt;&gt;"",_xlfn._xlws.FILTER($Z$8:$AC$8,Z15:AC15&lt;&gt;""),"")</f>
        <v/>
      </c>
      <c r="AL15">
        <v>300521421</v>
      </c>
      <c r="AM15">
        <v>5</v>
      </c>
      <c r="AN15" s="2">
        <v>4876.6252354399994</v>
      </c>
      <c r="AP15" s="2"/>
      <c r="AQ15">
        <v>5</v>
      </c>
      <c r="AR15" s="2">
        <v>4876.6252354399994</v>
      </c>
      <c r="AW15" s="2"/>
      <c r="AX15" s="2"/>
    </row>
    <row r="16" spans="1:55" x14ac:dyDescent="0.25">
      <c r="E16">
        <v>300522029</v>
      </c>
      <c r="F16">
        <v>4</v>
      </c>
      <c r="H16" s="17" t="s">
        <v>166</v>
      </c>
      <c r="I16" s="2">
        <v>5368.2560796999987</v>
      </c>
      <c r="J16" s="2"/>
      <c r="K16" s="2"/>
      <c r="L16" s="2"/>
      <c r="M16" s="2">
        <v>5368.2560796999987</v>
      </c>
      <c r="N16" s="2"/>
      <c r="O16" s="2"/>
      <c r="P16" s="2"/>
      <c r="Q16" s="2"/>
      <c r="R16" s="2">
        <v>5368.2560796999987</v>
      </c>
      <c r="X16" t="s">
        <v>80</v>
      </c>
      <c r="Z16" s="2"/>
      <c r="AA16" s="2"/>
      <c r="AB16" s="2"/>
      <c r="AC16" s="2"/>
      <c r="AD16" s="2"/>
      <c r="AF16" t="str">
        <f t="shared" si="0"/>
        <v/>
      </c>
      <c r="AG16" t="str" cm="1">
        <f t="array" ref="AG16">IF(AF16&lt;&gt;"",_xlfn._xlws.FILTER($Z$8:$AC$8,Z16:AC16&lt;&gt;""),"")</f>
        <v/>
      </c>
      <c r="AL16">
        <v>300521960</v>
      </c>
      <c r="AN16" s="2"/>
      <c r="AO16">
        <v>5</v>
      </c>
      <c r="AP16" s="2">
        <v>4876.6252354399994</v>
      </c>
      <c r="AQ16">
        <v>5</v>
      </c>
      <c r="AR16" s="2">
        <v>4876.6252354399994</v>
      </c>
      <c r="AW16" s="2"/>
      <c r="AX16" s="2"/>
    </row>
    <row r="17" spans="1:50" x14ac:dyDescent="0.25">
      <c r="B17" s="15">
        <v>45777</v>
      </c>
      <c r="F17">
        <v>15</v>
      </c>
      <c r="H17" s="16">
        <v>300521917</v>
      </c>
      <c r="I17" s="2"/>
      <c r="J17" s="2">
        <v>5114.7244783999995</v>
      </c>
      <c r="K17" s="2"/>
      <c r="L17" s="2"/>
      <c r="M17" s="2">
        <v>5114.7244783999995</v>
      </c>
      <c r="N17" s="2"/>
      <c r="O17" s="2"/>
      <c r="P17" s="2"/>
      <c r="Q17" s="2"/>
      <c r="R17" s="2">
        <v>5114.7244783999995</v>
      </c>
      <c r="Y17">
        <v>300521821</v>
      </c>
      <c r="Z17" s="2">
        <v>5114.7244783999995</v>
      </c>
      <c r="AA17" s="2"/>
      <c r="AB17" s="2"/>
      <c r="AC17" s="2"/>
      <c r="AD17" s="2">
        <v>5114.7244783999995</v>
      </c>
      <c r="AF17" t="str">
        <f t="shared" si="0"/>
        <v/>
      </c>
      <c r="AG17" t="str" cm="1">
        <f t="array" ref="AG17">IF(AF17&lt;&gt;"",_xlfn._xlws.FILTER($Z$8:$AC$8,Z17:AC17&lt;&gt;""),"")</f>
        <v/>
      </c>
      <c r="AL17">
        <v>300524964</v>
      </c>
      <c r="AN17" s="2"/>
      <c r="AO17">
        <v>5</v>
      </c>
      <c r="AP17" s="2">
        <v>4876.6252354399994</v>
      </c>
      <c r="AQ17">
        <v>5</v>
      </c>
      <c r="AR17" s="2">
        <v>4876.6252354399994</v>
      </c>
      <c r="AW17" s="2"/>
      <c r="AX17" s="2"/>
    </row>
    <row r="18" spans="1:50" x14ac:dyDescent="0.25">
      <c r="C18">
        <v>3</v>
      </c>
      <c r="F18">
        <v>14</v>
      </c>
      <c r="H18" s="17" t="s">
        <v>166</v>
      </c>
      <c r="I18" s="2"/>
      <c r="J18" s="2">
        <v>5114.7244783999995</v>
      </c>
      <c r="K18" s="2"/>
      <c r="L18" s="2"/>
      <c r="M18" s="2">
        <v>5114.7244783999995</v>
      </c>
      <c r="N18" s="2"/>
      <c r="O18" s="2"/>
      <c r="P18" s="2"/>
      <c r="Q18" s="2"/>
      <c r="R18" s="2">
        <v>5114.7244783999995</v>
      </c>
      <c r="Y18">
        <v>300521917</v>
      </c>
      <c r="Z18" s="2">
        <v>5114.7244783999995</v>
      </c>
      <c r="AA18" s="2"/>
      <c r="AB18" s="2"/>
      <c r="AC18" s="2"/>
      <c r="AD18" s="2">
        <v>5114.7244783999995</v>
      </c>
      <c r="AF18" t="str">
        <f t="shared" si="0"/>
        <v/>
      </c>
      <c r="AG18" t="str" cm="1">
        <f t="array" ref="AG18">IF(AF18&lt;&gt;"",_xlfn._xlws.FILTER($Z$8:$AC$8,Z18:AC18&lt;&gt;""),"")</f>
        <v/>
      </c>
      <c r="AL18">
        <v>300520184</v>
      </c>
      <c r="AN18" s="2"/>
      <c r="AO18">
        <v>5</v>
      </c>
      <c r="AP18" s="2">
        <v>4876.6252354399994</v>
      </c>
      <c r="AQ18">
        <v>5</v>
      </c>
      <c r="AR18" s="2">
        <v>4876.6252354399994</v>
      </c>
      <c r="AW18" s="2"/>
      <c r="AX18" s="2"/>
    </row>
    <row r="19" spans="1:50" x14ac:dyDescent="0.25">
      <c r="D19" t="s">
        <v>51</v>
      </c>
      <c r="H19" s="16">
        <v>300521918</v>
      </c>
      <c r="I19" s="2">
        <v>4550.3410876799999</v>
      </c>
      <c r="J19" s="2"/>
      <c r="K19" s="2"/>
      <c r="L19" s="2"/>
      <c r="M19" s="2">
        <v>4550.3410876799999</v>
      </c>
      <c r="N19" s="2"/>
      <c r="O19" s="2"/>
      <c r="P19" s="2"/>
      <c r="Q19" s="2"/>
      <c r="R19" s="2">
        <v>4550.3410876799999</v>
      </c>
      <c r="Y19">
        <v>300522029</v>
      </c>
      <c r="Z19" s="2">
        <v>5114.7244783999995</v>
      </c>
      <c r="AA19" s="2"/>
      <c r="AB19" s="2"/>
      <c r="AC19" s="2"/>
      <c r="AD19" s="2">
        <v>5114.7244783999995</v>
      </c>
      <c r="AF19" t="str">
        <f t="shared" si="0"/>
        <v/>
      </c>
      <c r="AG19" t="str" cm="1">
        <f t="array" ref="AG19">IF(AF19&lt;&gt;"",_xlfn._xlws.FILTER($Z$8:$AC$8,Z19:AC19&lt;&gt;""),"")</f>
        <v/>
      </c>
      <c r="AK19" t="s">
        <v>35</v>
      </c>
      <c r="AM19">
        <v>25</v>
      </c>
      <c r="AN19" s="2">
        <v>24383.126177199996</v>
      </c>
      <c r="AO19">
        <v>15</v>
      </c>
      <c r="AP19" s="2">
        <v>14629.875706319999</v>
      </c>
      <c r="AQ19">
        <v>40</v>
      </c>
      <c r="AR19" s="2">
        <v>39013.001883519995</v>
      </c>
      <c r="AW19" s="2"/>
      <c r="AX19" s="2"/>
    </row>
    <row r="20" spans="1:50" x14ac:dyDescent="0.25">
      <c r="E20">
        <v>300520170</v>
      </c>
      <c r="F20">
        <v>7</v>
      </c>
      <c r="H20" s="17" t="s">
        <v>166</v>
      </c>
      <c r="I20" s="2">
        <v>4550.3410876799999</v>
      </c>
      <c r="J20" s="2"/>
      <c r="K20" s="2"/>
      <c r="L20" s="2"/>
      <c r="M20" s="2">
        <v>4550.3410876799999</v>
      </c>
      <c r="N20" s="2"/>
      <c r="O20" s="2"/>
      <c r="P20" s="2"/>
      <c r="Q20" s="2"/>
      <c r="R20" s="2">
        <v>4550.3410876799999</v>
      </c>
      <c r="W20">
        <v>3</v>
      </c>
      <c r="Z20" s="2">
        <v>10172.128768679999</v>
      </c>
      <c r="AA20" s="2">
        <v>16312.128743815425</v>
      </c>
      <c r="AB20" s="2">
        <v>12901.325593804571</v>
      </c>
      <c r="AC20" s="2"/>
      <c r="AD20" s="2">
        <v>39385.583106299993</v>
      </c>
      <c r="AF20" t="str">
        <f t="shared" si="0"/>
        <v/>
      </c>
      <c r="AG20" t="str" cm="1">
        <f t="array" ref="AG20">IF(AF20&lt;&gt;"",_xlfn._xlws.FILTER($Z$8:$AC$8,Z20:AC20&lt;&gt;""),"")</f>
        <v/>
      </c>
      <c r="AW20" s="2"/>
      <c r="AX20" s="2"/>
    </row>
    <row r="21" spans="1:50" x14ac:dyDescent="0.25">
      <c r="E21">
        <v>300521372</v>
      </c>
      <c r="F21">
        <v>7</v>
      </c>
      <c r="H21" s="16">
        <v>300521921</v>
      </c>
      <c r="I21" s="2">
        <v>5280.0711749000002</v>
      </c>
      <c r="J21" s="2"/>
      <c r="K21" s="2"/>
      <c r="L21" s="2"/>
      <c r="M21" s="2">
        <v>5280.0711749000002</v>
      </c>
      <c r="N21" s="2"/>
      <c r="O21" s="2"/>
      <c r="P21" s="2"/>
      <c r="Q21" s="2"/>
      <c r="R21" s="2">
        <v>5280.0711749000002</v>
      </c>
      <c r="X21" t="s">
        <v>13</v>
      </c>
      <c r="Z21" s="2"/>
      <c r="AA21" s="2"/>
      <c r="AB21" s="2"/>
      <c r="AC21" s="2"/>
      <c r="AD21" s="2"/>
      <c r="AF21" t="str">
        <f t="shared" si="0"/>
        <v/>
      </c>
      <c r="AG21" t="str" cm="1">
        <f t="array" ref="AG21">IF(AF21&lt;&gt;"",_xlfn._xlws.FILTER($Z$8:$AC$8,Z21:AC21&lt;&gt;""),"")</f>
        <v/>
      </c>
      <c r="AW21" s="2"/>
      <c r="AX21" s="2"/>
    </row>
    <row r="22" spans="1:50" x14ac:dyDescent="0.25">
      <c r="C22">
        <v>5</v>
      </c>
      <c r="F22">
        <v>1</v>
      </c>
      <c r="H22" s="17" t="s">
        <v>166</v>
      </c>
      <c r="I22" s="2">
        <v>5280.0711749000002</v>
      </c>
      <c r="J22" s="2"/>
      <c r="K22" s="2"/>
      <c r="L22" s="2"/>
      <c r="M22" s="2">
        <v>5280.0711749000002</v>
      </c>
      <c r="N22" s="2"/>
      <c r="O22" s="2"/>
      <c r="P22" s="2"/>
      <c r="Q22" s="2"/>
      <c r="R22" s="2">
        <v>5280.0711749000002</v>
      </c>
      <c r="Y22" s="19">
        <v>300521576</v>
      </c>
      <c r="Z22" s="20"/>
      <c r="AA22" s="20"/>
      <c r="AB22" s="20">
        <v>4446.7238245399994</v>
      </c>
      <c r="AC22" s="20"/>
      <c r="AD22" s="20">
        <v>4446.7238245399994</v>
      </c>
      <c r="AF22" t="str">
        <f t="shared" si="0"/>
        <v/>
      </c>
      <c r="AG22" t="str" cm="1">
        <f t="array" ref="AG22">IF(AF22&lt;&gt;"",_xlfn._xlws.FILTER($Z$8:$AC$8,Z22:AC22&lt;&gt;""),"")</f>
        <v/>
      </c>
      <c r="AW22" s="2"/>
      <c r="AX22" s="2"/>
    </row>
    <row r="23" spans="1:50" x14ac:dyDescent="0.25">
      <c r="D23" t="s">
        <v>80</v>
      </c>
      <c r="H23" s="16">
        <v>300521995</v>
      </c>
      <c r="I23" s="2">
        <v>5288.8896653799984</v>
      </c>
      <c r="J23" s="2"/>
      <c r="K23" s="2"/>
      <c r="L23" s="2"/>
      <c r="M23" s="2">
        <v>5288.8896653799984</v>
      </c>
      <c r="N23" s="2"/>
      <c r="O23" s="2"/>
      <c r="P23" s="2"/>
      <c r="Q23" s="2"/>
      <c r="R23" s="2">
        <v>5288.8896653799984</v>
      </c>
      <c r="X23" t="s">
        <v>51</v>
      </c>
      <c r="Z23" s="2"/>
      <c r="AA23" s="2"/>
      <c r="AB23" s="2"/>
      <c r="AC23" s="2"/>
      <c r="AD23" s="2"/>
      <c r="AF23" t="str">
        <f t="shared" si="0"/>
        <v/>
      </c>
      <c r="AG23" t="str" cm="1">
        <f t="array" ref="AG23">IF(AF23&lt;&gt;"",_xlfn._xlws.FILTER($Z$8:$AC$8,Z23:AC23&lt;&gt;""),"")</f>
        <v/>
      </c>
    </row>
    <row r="24" spans="1:50" x14ac:dyDescent="0.25">
      <c r="E24">
        <v>300521625</v>
      </c>
      <c r="F24">
        <v>1</v>
      </c>
      <c r="H24" s="17" t="s">
        <v>166</v>
      </c>
      <c r="I24" s="2">
        <v>5288.8896653799984</v>
      </c>
      <c r="J24" s="2"/>
      <c r="K24" s="2"/>
      <c r="L24" s="2"/>
      <c r="M24" s="2">
        <v>5288.8896653799984</v>
      </c>
      <c r="N24" s="2"/>
      <c r="O24" s="2"/>
      <c r="P24" s="2"/>
      <c r="Q24" s="2"/>
      <c r="R24" s="2">
        <v>5288.8896653799984</v>
      </c>
      <c r="Y24" s="19">
        <v>300520170</v>
      </c>
      <c r="Z24" s="20">
        <v>5086.0643843399994</v>
      </c>
      <c r="AA24" s="20"/>
      <c r="AB24" s="20"/>
      <c r="AC24" s="20"/>
      <c r="AD24" s="20">
        <v>5086.0643843399994</v>
      </c>
      <c r="AF24" t="str">
        <f t="shared" si="0"/>
        <v/>
      </c>
      <c r="AG24" t="str" cm="1">
        <f t="array" ref="AG24">IF(AF24&lt;&gt;"",_xlfn._xlws.FILTER($Z$8:$AC$8,Z24:AC24&lt;&gt;""),"")</f>
        <v/>
      </c>
    </row>
    <row r="25" spans="1:50" x14ac:dyDescent="0.25">
      <c r="A25" t="s">
        <v>154</v>
      </c>
      <c r="F25">
        <v>147</v>
      </c>
      <c r="H25" s="16">
        <v>300522029</v>
      </c>
      <c r="I25" s="2"/>
      <c r="J25" s="2">
        <v>5114.7244783999995</v>
      </c>
      <c r="K25" s="2"/>
      <c r="L25" s="2"/>
      <c r="M25" s="2">
        <v>5114.7244783999995</v>
      </c>
      <c r="N25" s="2"/>
      <c r="O25" s="2"/>
      <c r="P25" s="2"/>
      <c r="Q25" s="2"/>
      <c r="R25" s="2">
        <v>5114.7244783999995</v>
      </c>
      <c r="Y25" s="19">
        <v>300521372</v>
      </c>
      <c r="Z25" s="20">
        <v>5086.0643843399994</v>
      </c>
      <c r="AA25" s="20"/>
      <c r="AB25" s="20"/>
      <c r="AC25" s="20"/>
      <c r="AD25" s="20">
        <v>5086.0643843399994</v>
      </c>
      <c r="AF25" t="str">
        <f t="shared" si="0"/>
        <v/>
      </c>
      <c r="AG25" t="str" cm="1">
        <f t="array" ref="AG25">IF(AF25&lt;&gt;"",_xlfn._xlws.FILTER($Z$8:$AC$8,Z25:AC25&lt;&gt;""),"")</f>
        <v/>
      </c>
    </row>
    <row r="26" spans="1:50" x14ac:dyDescent="0.25">
      <c r="B26" s="15">
        <v>45777</v>
      </c>
      <c r="F26">
        <v>85</v>
      </c>
      <c r="H26" s="17" t="s">
        <v>166</v>
      </c>
      <c r="I26" s="2"/>
      <c r="J26" s="2">
        <v>5114.7244783999995</v>
      </c>
      <c r="K26" s="2"/>
      <c r="L26" s="2"/>
      <c r="M26" s="2">
        <v>5114.7244783999995</v>
      </c>
      <c r="N26" s="2"/>
      <c r="O26" s="2"/>
      <c r="P26" s="2"/>
      <c r="Q26" s="2"/>
      <c r="R26" s="2">
        <v>5114.7244783999995</v>
      </c>
      <c r="Y26" s="19">
        <v>300520083</v>
      </c>
      <c r="Z26" s="18"/>
      <c r="AA26" s="18">
        <v>3632.9031316714281</v>
      </c>
      <c r="AB26" s="18">
        <v>1453.1612526685713</v>
      </c>
      <c r="AC26" s="18"/>
      <c r="AD26" s="20">
        <v>5086.0643843399994</v>
      </c>
      <c r="AF26" t="str">
        <f t="shared" si="0"/>
        <v>F L A G</v>
      </c>
      <c r="AG26" t="str" cm="1">
        <f t="array" ref="AG26:AH26">IF(AF26&lt;&gt;"",_xlfn._xlws.FILTER($Z$8:$AC$8,Z26:AC26&lt;&gt;""),"")</f>
        <v>2.02</v>
      </c>
      <c r="AH26" t="str">
        <v>2.05&amp;2.09</v>
      </c>
    </row>
    <row r="27" spans="1:50" x14ac:dyDescent="0.25">
      <c r="C27">
        <v>3</v>
      </c>
      <c r="F27">
        <v>18</v>
      </c>
      <c r="H27" s="4">
        <v>3</v>
      </c>
      <c r="I27" s="2">
        <v>4446.7238245399994</v>
      </c>
      <c r="J27" s="2"/>
      <c r="K27" s="2">
        <v>20308.983575439997</v>
      </c>
      <c r="L27" s="2">
        <v>14629.875706319999</v>
      </c>
      <c r="M27" s="2">
        <v>39385.583106299993</v>
      </c>
      <c r="N27" s="2"/>
      <c r="O27" s="2"/>
      <c r="P27" s="2"/>
      <c r="Q27" s="2"/>
      <c r="R27" s="2">
        <v>39385.583106299993</v>
      </c>
      <c r="Y27" s="19">
        <v>300522302</v>
      </c>
      <c r="Z27" s="20"/>
      <c r="AA27" s="20"/>
      <c r="AB27" s="20">
        <v>5050.7904224199992</v>
      </c>
      <c r="AC27" s="20"/>
      <c r="AD27" s="20">
        <v>5050.7904224199992</v>
      </c>
      <c r="AF27" t="str">
        <f t="shared" si="0"/>
        <v/>
      </c>
      <c r="AG27" t="str" cm="1">
        <f t="array" ref="AG27">IF(AF27&lt;&gt;"",_xlfn._xlws.FILTER($Z$8:$AC$8,Z27:AC27&lt;&gt;""),"")</f>
        <v/>
      </c>
    </row>
    <row r="28" spans="1:50" x14ac:dyDescent="0.25">
      <c r="D28" t="s">
        <v>51</v>
      </c>
      <c r="H28" s="16">
        <v>300520170</v>
      </c>
      <c r="I28" s="2"/>
      <c r="J28" s="2"/>
      <c r="K28" s="2">
        <v>5086.0643843399994</v>
      </c>
      <c r="L28" s="2"/>
      <c r="M28" s="2">
        <v>5086.0643843399994</v>
      </c>
      <c r="N28" s="2"/>
      <c r="O28" s="2"/>
      <c r="P28" s="2"/>
      <c r="Q28" s="2"/>
      <c r="R28" s="2">
        <v>5086.0643843399994</v>
      </c>
      <c r="X28" t="s">
        <v>55</v>
      </c>
      <c r="Z28" s="2"/>
      <c r="AA28" s="2"/>
      <c r="AB28" s="2"/>
      <c r="AC28" s="2"/>
      <c r="AD28" s="2"/>
      <c r="AF28" t="str">
        <f t="shared" si="0"/>
        <v/>
      </c>
      <c r="AG28" t="str" cm="1">
        <f t="array" ref="AG28">IF(AF28&lt;&gt;"",_xlfn._xlws.FILTER($Z$8:$AC$8,Z28:AC28&lt;&gt;""),"")</f>
        <v/>
      </c>
    </row>
    <row r="29" spans="1:50" x14ac:dyDescent="0.25">
      <c r="E29">
        <v>300520083</v>
      </c>
      <c r="F29">
        <v>5</v>
      </c>
      <c r="H29" s="17" t="s">
        <v>166</v>
      </c>
      <c r="I29" s="2"/>
      <c r="J29" s="2"/>
      <c r="K29" s="2">
        <v>5086.0643843399994</v>
      </c>
      <c r="L29" s="2"/>
      <c r="M29" s="2">
        <v>5086.0643843399994</v>
      </c>
      <c r="N29" s="2"/>
      <c r="O29" s="2"/>
      <c r="P29" s="2"/>
      <c r="Q29" s="2"/>
      <c r="R29" s="2">
        <v>5086.0643843399994</v>
      </c>
      <c r="Y29" s="19">
        <v>300522568</v>
      </c>
      <c r="Z29" s="20"/>
      <c r="AA29" s="20">
        <v>4876.6252354399994</v>
      </c>
      <c r="AB29" s="20"/>
      <c r="AC29" s="20"/>
      <c r="AD29" s="20">
        <v>4876.6252354399994</v>
      </c>
      <c r="AF29" t="str">
        <f t="shared" si="0"/>
        <v/>
      </c>
      <c r="AG29" t="str" cm="1">
        <f t="array" ref="AG29">IF(AF29&lt;&gt;"",_xlfn._xlws.FILTER($Z$8:$AC$8,Z29:AC29&lt;&gt;""),"")</f>
        <v/>
      </c>
    </row>
    <row r="30" spans="1:50" x14ac:dyDescent="0.25">
      <c r="D30" t="s">
        <v>55</v>
      </c>
      <c r="H30" s="16">
        <v>300521372</v>
      </c>
      <c r="I30" s="2"/>
      <c r="J30" s="2"/>
      <c r="K30" s="2">
        <v>5086.0643843399994</v>
      </c>
      <c r="L30" s="2"/>
      <c r="M30" s="2">
        <v>5086.0643843399994</v>
      </c>
      <c r="N30" s="2"/>
      <c r="O30" s="2"/>
      <c r="P30" s="2"/>
      <c r="Q30" s="2"/>
      <c r="R30" s="2">
        <v>5086.0643843399994</v>
      </c>
      <c r="Y30" s="19">
        <v>300521804</v>
      </c>
      <c r="Z30" s="20"/>
      <c r="AA30" s="20">
        <v>4876.6252354399994</v>
      </c>
      <c r="AB30" s="20"/>
      <c r="AC30" s="20"/>
      <c r="AD30" s="20">
        <v>4876.6252354399994</v>
      </c>
      <c r="AF30" t="str">
        <f t="shared" si="0"/>
        <v/>
      </c>
      <c r="AG30" t="str" cm="1">
        <f t="array" ref="AG30">IF(AF30&lt;&gt;"",_xlfn._xlws.FILTER($Z$8:$AC$8,Z30:AC30&lt;&gt;""),"")</f>
        <v/>
      </c>
    </row>
    <row r="31" spans="1:50" x14ac:dyDescent="0.25">
      <c r="E31">
        <v>300522568</v>
      </c>
      <c r="F31">
        <v>5</v>
      </c>
      <c r="H31" s="17" t="s">
        <v>166</v>
      </c>
      <c r="I31" s="2"/>
      <c r="J31" s="2"/>
      <c r="K31" s="2">
        <v>5086.0643843399994</v>
      </c>
      <c r="L31" s="2"/>
      <c r="M31" s="2">
        <v>5086.0643843399994</v>
      </c>
      <c r="N31" s="2"/>
      <c r="O31" s="2"/>
      <c r="P31" s="2"/>
      <c r="Q31" s="2"/>
      <c r="R31" s="2">
        <v>5086.0643843399994</v>
      </c>
      <c r="Y31" s="19">
        <v>300520896</v>
      </c>
      <c r="Z31" s="18"/>
      <c r="AA31" s="18">
        <v>2925.9751412639998</v>
      </c>
      <c r="AB31" s="18">
        <v>1950.6500941759998</v>
      </c>
      <c r="AC31" s="18"/>
      <c r="AD31" s="20">
        <v>4876.6252354399994</v>
      </c>
      <c r="AF31" t="str">
        <f t="shared" si="0"/>
        <v>F L A G</v>
      </c>
      <c r="AG31" t="str" cm="1">
        <f t="array" ref="AG31:AH31">IF(AF31&lt;&gt;"",_xlfn._xlws.FILTER($Z$8:$AC$8,Z31:AC31&lt;&gt;""),"")</f>
        <v>2.02</v>
      </c>
      <c r="AH31" t="str">
        <v>2.05&amp;2.09</v>
      </c>
    </row>
    <row r="32" spans="1:50" x14ac:dyDescent="0.25">
      <c r="E32">
        <v>300521804</v>
      </c>
      <c r="F32">
        <v>5</v>
      </c>
      <c r="H32" s="16">
        <v>300522568</v>
      </c>
      <c r="I32" s="2"/>
      <c r="J32" s="2"/>
      <c r="K32" s="2"/>
      <c r="L32" s="2">
        <v>4876.6252354399994</v>
      </c>
      <c r="M32" s="2">
        <v>4876.6252354399994</v>
      </c>
      <c r="N32" s="2"/>
      <c r="O32" s="2"/>
      <c r="P32" s="2"/>
      <c r="Q32" s="2"/>
      <c r="R32" s="2">
        <v>4876.6252354399994</v>
      </c>
      <c r="W32">
        <v>5</v>
      </c>
      <c r="Z32" s="2">
        <v>1249.5801010159998</v>
      </c>
      <c r="AA32" s="2">
        <v>26791.959841029708</v>
      </c>
      <c r="AB32" s="2">
        <v>10808.319867594286</v>
      </c>
      <c r="AC32" s="2"/>
      <c r="AD32" s="2">
        <v>38849.859809639995</v>
      </c>
      <c r="AF32" t="str">
        <f t="shared" si="0"/>
        <v/>
      </c>
      <c r="AG32" t="str" cm="1">
        <f t="array" ref="AG32">IF(AF32&lt;&gt;"",_xlfn._xlws.FILTER($Z$8:$AC$8,Z32:AC32&lt;&gt;""),"")</f>
        <v/>
      </c>
    </row>
    <row r="33" spans="3:34" x14ac:dyDescent="0.25">
      <c r="E33">
        <v>300520896</v>
      </c>
      <c r="F33">
        <v>3</v>
      </c>
      <c r="H33" s="17" t="s">
        <v>154</v>
      </c>
      <c r="I33" s="2"/>
      <c r="J33" s="2"/>
      <c r="K33" s="2"/>
      <c r="L33" s="2">
        <v>4876.6252354399994</v>
      </c>
      <c r="M33" s="2">
        <v>4876.6252354399994</v>
      </c>
      <c r="N33" s="2"/>
      <c r="O33" s="2"/>
      <c r="P33" s="2"/>
      <c r="Q33" s="2"/>
      <c r="R33" s="2">
        <v>4876.6252354399994</v>
      </c>
      <c r="X33" t="s">
        <v>13</v>
      </c>
      <c r="Z33" s="2"/>
      <c r="AA33" s="2"/>
      <c r="AB33" s="2"/>
      <c r="AC33" s="2"/>
      <c r="AD33" s="2"/>
      <c r="AF33" t="str">
        <f t="shared" si="0"/>
        <v/>
      </c>
      <c r="AG33" t="str" cm="1">
        <f t="array" ref="AG33">IF(AF33&lt;&gt;"",_xlfn._xlws.FILTER($Z$8:$AC$8,Z33:AC33&lt;&gt;""),"")</f>
        <v/>
      </c>
    </row>
    <row r="34" spans="3:34" x14ac:dyDescent="0.25">
      <c r="C34">
        <v>5</v>
      </c>
      <c r="F34">
        <v>29</v>
      </c>
      <c r="H34" s="16">
        <v>300521804</v>
      </c>
      <c r="I34" s="2"/>
      <c r="J34" s="2"/>
      <c r="K34" s="2"/>
      <c r="L34" s="2">
        <v>4876.6252354399994</v>
      </c>
      <c r="M34" s="2">
        <v>4876.6252354399994</v>
      </c>
      <c r="N34" s="2"/>
      <c r="O34" s="2"/>
      <c r="P34" s="2"/>
      <c r="Q34" s="2"/>
      <c r="R34" s="2">
        <v>4876.6252354399994</v>
      </c>
      <c r="Y34" s="19">
        <v>300522060</v>
      </c>
      <c r="Z34" s="20"/>
      <c r="AA34" s="20"/>
      <c r="AB34" s="20">
        <v>4475.3839185999996</v>
      </c>
      <c r="AC34" s="20"/>
      <c r="AD34" s="20">
        <v>4475.3839185999996</v>
      </c>
      <c r="AF34" t="str">
        <f t="shared" si="0"/>
        <v/>
      </c>
      <c r="AG34" t="str" cm="1">
        <f t="array" ref="AG34">IF(AF34&lt;&gt;"",_xlfn._xlws.FILTER($Z$8:$AC$8,Z34:AC34&lt;&gt;""),"")</f>
        <v/>
      </c>
    </row>
    <row r="35" spans="3:34" x14ac:dyDescent="0.25">
      <c r="D35" t="s">
        <v>51</v>
      </c>
      <c r="H35" s="17" t="s">
        <v>154</v>
      </c>
      <c r="I35" s="2"/>
      <c r="J35" s="2"/>
      <c r="K35" s="2"/>
      <c r="L35" s="2">
        <v>4876.6252354399994</v>
      </c>
      <c r="M35" s="2">
        <v>4876.6252354399994</v>
      </c>
      <c r="N35" s="2"/>
      <c r="O35" s="2"/>
      <c r="P35" s="2"/>
      <c r="Q35" s="2"/>
      <c r="R35" s="2">
        <v>4876.6252354399994</v>
      </c>
      <c r="X35" t="s">
        <v>80</v>
      </c>
      <c r="Z35" s="2"/>
      <c r="AA35" s="2"/>
      <c r="AB35" s="2"/>
      <c r="AC35" s="2"/>
      <c r="AD35" s="2"/>
      <c r="AF35" t="str">
        <f t="shared" si="0"/>
        <v/>
      </c>
      <c r="AG35" t="str" cm="1">
        <f t="array" ref="AG35">IF(AF35&lt;&gt;"",_xlfn._xlws.FILTER($Z$8:$AC$8,Z35:AC35&lt;&gt;""),"")</f>
        <v/>
      </c>
    </row>
    <row r="36" spans="3:34" x14ac:dyDescent="0.25">
      <c r="E36">
        <v>300522629</v>
      </c>
      <c r="F36">
        <v>6</v>
      </c>
      <c r="H36" s="16">
        <v>300520896</v>
      </c>
      <c r="I36" s="2"/>
      <c r="J36" s="2"/>
      <c r="K36" s="2"/>
      <c r="L36" s="2">
        <v>4876.6252354399994</v>
      </c>
      <c r="M36" s="2">
        <v>4876.6252354399994</v>
      </c>
      <c r="N36" s="2"/>
      <c r="O36" s="2"/>
      <c r="P36" s="2"/>
      <c r="Q36" s="2"/>
      <c r="R36" s="2">
        <v>4876.6252354399994</v>
      </c>
      <c r="Y36" s="19">
        <v>300521625</v>
      </c>
      <c r="Z36" s="18">
        <v>1249.5801010159998</v>
      </c>
      <c r="AA36" s="18"/>
      <c r="AB36" s="18">
        <v>3655.7052284839997</v>
      </c>
      <c r="AC36" s="18"/>
      <c r="AD36" s="20">
        <v>4905.2853294999995</v>
      </c>
      <c r="AF36" t="str">
        <f t="shared" si="0"/>
        <v>F L A G</v>
      </c>
      <c r="AG36" t="str" cm="1">
        <f t="array" ref="AG36:AH36">IF(AF36&lt;&gt;"",_xlfn._xlws.FILTER($Z$8:$AC$8,Z36:AC36&lt;&gt;""),"")</f>
        <v>2.01</v>
      </c>
      <c r="AH36" t="str">
        <v>2.05&amp;2.09</v>
      </c>
    </row>
    <row r="37" spans="3:34" x14ac:dyDescent="0.25">
      <c r="D37" t="s">
        <v>55</v>
      </c>
      <c r="H37" s="17" t="s">
        <v>154</v>
      </c>
      <c r="I37" s="2"/>
      <c r="J37" s="2"/>
      <c r="K37" s="2"/>
      <c r="L37" s="2">
        <v>2925.9751412639998</v>
      </c>
      <c r="M37" s="2">
        <v>2925.9751412639998</v>
      </c>
      <c r="N37" s="2"/>
      <c r="O37" s="2"/>
      <c r="P37" s="2"/>
      <c r="Q37" s="2"/>
      <c r="R37" s="2">
        <v>2925.9751412639998</v>
      </c>
      <c r="X37" t="s">
        <v>51</v>
      </c>
      <c r="Z37" s="2"/>
      <c r="AA37" s="2"/>
      <c r="AB37" s="2"/>
      <c r="AC37" s="2"/>
      <c r="AD37" s="2"/>
      <c r="AF37" t="str">
        <f t="shared" si="0"/>
        <v/>
      </c>
      <c r="AG37" t="str" cm="1">
        <f t="array" ref="AG37">IF(AF37&lt;&gt;"",_xlfn._xlws.FILTER($Z$8:$AC$8,Z37:AC37&lt;&gt;""),"")</f>
        <v/>
      </c>
    </row>
    <row r="38" spans="3:34" x14ac:dyDescent="0.25">
      <c r="E38">
        <v>300520912</v>
      </c>
      <c r="F38">
        <v>5</v>
      </c>
      <c r="H38" s="17" t="s">
        <v>164</v>
      </c>
      <c r="I38" s="2"/>
      <c r="J38" s="2"/>
      <c r="K38" s="2"/>
      <c r="L38" s="2">
        <v>1950.6500941759998</v>
      </c>
      <c r="M38" s="2">
        <v>1950.6500941759998</v>
      </c>
      <c r="N38" s="2"/>
      <c r="O38" s="2"/>
      <c r="P38" s="2"/>
      <c r="Q38" s="2"/>
      <c r="R38" s="2">
        <v>1950.6500941759998</v>
      </c>
      <c r="Y38" s="19">
        <v>300522629</v>
      </c>
      <c r="Z38" s="18"/>
      <c r="AA38" s="18">
        <v>4359.4837580057138</v>
      </c>
      <c r="AB38" s="18">
        <v>726.58062633428563</v>
      </c>
      <c r="AC38" s="18"/>
      <c r="AD38" s="20">
        <v>5086.0643843399994</v>
      </c>
      <c r="AF38" t="str">
        <f t="shared" si="0"/>
        <v>F L A G</v>
      </c>
      <c r="AG38" t="str" cm="1">
        <f t="array" ref="AG38:AH38">IF(AF38&lt;&gt;"",_xlfn._xlws.FILTER($Z$8:$AC$8,Z38:AC38&lt;&gt;""),"")</f>
        <v>2.02</v>
      </c>
      <c r="AH38" t="str">
        <v>2.05&amp;2.09</v>
      </c>
    </row>
    <row r="39" spans="3:34" x14ac:dyDescent="0.25">
      <c r="E39">
        <v>300520164</v>
      </c>
      <c r="F39">
        <v>3</v>
      </c>
      <c r="H39" s="16">
        <v>300521576</v>
      </c>
      <c r="I39" s="2">
        <v>4446.7238245399994</v>
      </c>
      <c r="J39" s="2"/>
      <c r="K39" s="2"/>
      <c r="L39" s="2"/>
      <c r="M39" s="2">
        <v>4446.7238245399994</v>
      </c>
      <c r="N39" s="2"/>
      <c r="O39" s="2"/>
      <c r="P39" s="2"/>
      <c r="Q39" s="2"/>
      <c r="R39" s="2">
        <v>4446.7238245399994</v>
      </c>
      <c r="X39" t="s">
        <v>55</v>
      </c>
      <c r="Z39" s="2"/>
      <c r="AA39" s="2"/>
      <c r="AB39" s="2"/>
      <c r="AC39" s="2"/>
      <c r="AD39" s="2"/>
      <c r="AF39" t="str">
        <f t="shared" si="0"/>
        <v/>
      </c>
      <c r="AG39" t="str" cm="1">
        <f t="array" ref="AG39">IF(AF39&lt;&gt;"",_xlfn._xlws.FILTER($Z$8:$AC$8,Z39:AC39&lt;&gt;""),"")</f>
        <v/>
      </c>
    </row>
    <row r="40" spans="3:34" x14ac:dyDescent="0.25">
      <c r="E40">
        <v>300520917</v>
      </c>
      <c r="F40">
        <v>5</v>
      </c>
      <c r="H40" s="17" t="s">
        <v>164</v>
      </c>
      <c r="I40" s="2">
        <v>4446.7238245399994</v>
      </c>
      <c r="J40" s="2"/>
      <c r="K40" s="2"/>
      <c r="L40" s="2"/>
      <c r="M40" s="2">
        <v>4446.7238245399994</v>
      </c>
      <c r="N40" s="2"/>
      <c r="O40" s="2"/>
      <c r="P40" s="2"/>
      <c r="Q40" s="2"/>
      <c r="R40" s="2">
        <v>4446.7238245399994</v>
      </c>
      <c r="Y40" s="19">
        <v>300520912</v>
      </c>
      <c r="Z40" s="20"/>
      <c r="AA40" s="20">
        <v>4876.6252354399994</v>
      </c>
      <c r="AB40" s="20"/>
      <c r="AC40" s="20"/>
      <c r="AD40" s="20">
        <v>4876.6252354399994</v>
      </c>
      <c r="AF40" t="str">
        <f t="shared" si="0"/>
        <v/>
      </c>
      <c r="AG40" t="str" cm="1">
        <f t="array" ref="AG40">IF(AF40&lt;&gt;"",_xlfn._xlws.FILTER($Z$8:$AC$8,Z40:AC40&lt;&gt;""),"")</f>
        <v/>
      </c>
    </row>
    <row r="41" spans="3:34" x14ac:dyDescent="0.25">
      <c r="E41">
        <v>300524179</v>
      </c>
      <c r="F41">
        <v>5</v>
      </c>
      <c r="H41" s="16">
        <v>300520083</v>
      </c>
      <c r="I41" s="2"/>
      <c r="J41" s="2"/>
      <c r="K41" s="2">
        <v>5086.0643843399994</v>
      </c>
      <c r="L41" s="2"/>
      <c r="M41" s="2">
        <v>5086.0643843399994</v>
      </c>
      <c r="N41" s="2"/>
      <c r="O41" s="2"/>
      <c r="P41" s="2"/>
      <c r="Q41" s="2"/>
      <c r="R41" s="2">
        <v>5086.0643843399994</v>
      </c>
      <c r="Y41" s="19">
        <v>300520164</v>
      </c>
      <c r="Z41" s="18"/>
      <c r="AA41" s="18">
        <v>2925.9751412639998</v>
      </c>
      <c r="AB41" s="18">
        <v>1950.6500941759998</v>
      </c>
      <c r="AC41" s="18"/>
      <c r="AD41" s="20">
        <v>4876.6252354399994</v>
      </c>
      <c r="AF41" t="str">
        <f t="shared" si="0"/>
        <v>F L A G</v>
      </c>
      <c r="AG41" t="str" cm="1">
        <f t="array" ref="AG41:AH41">IF(AF41&lt;&gt;"",_xlfn._xlws.FILTER($Z$8:$AC$8,Z41:AC41&lt;&gt;""),"")</f>
        <v>2.02</v>
      </c>
      <c r="AH41" t="str">
        <v>2.05&amp;2.09</v>
      </c>
    </row>
    <row r="42" spans="3:34" x14ac:dyDescent="0.25">
      <c r="E42">
        <v>300520681</v>
      </c>
      <c r="F42">
        <v>5</v>
      </c>
      <c r="H42" s="17" t="s">
        <v>154</v>
      </c>
      <c r="I42" s="2"/>
      <c r="J42" s="2"/>
      <c r="K42" s="2">
        <v>3632.9031316714281</v>
      </c>
      <c r="L42" s="2"/>
      <c r="M42" s="2">
        <v>3632.9031316714281</v>
      </c>
      <c r="N42" s="2"/>
      <c r="O42" s="2"/>
      <c r="P42" s="2"/>
      <c r="Q42" s="2"/>
      <c r="R42" s="2">
        <v>3632.9031316714281</v>
      </c>
      <c r="Y42" s="19">
        <v>300520917</v>
      </c>
      <c r="Z42" s="20"/>
      <c r="AA42" s="20">
        <v>4876.6252354399994</v>
      </c>
      <c r="AB42" s="20"/>
      <c r="AC42" s="20"/>
      <c r="AD42" s="20">
        <v>4876.6252354399994</v>
      </c>
      <c r="AF42" t="str">
        <f t="shared" si="0"/>
        <v/>
      </c>
      <c r="AG42" t="str" cm="1">
        <f t="array" ref="AG42">IF(AF42&lt;&gt;"",_xlfn._xlws.FILTER($Z$8:$AC$8,Z42:AC42&lt;&gt;""),"")</f>
        <v/>
      </c>
    </row>
    <row r="43" spans="3:34" x14ac:dyDescent="0.25">
      <c r="C43">
        <v>6</v>
      </c>
      <c r="F43">
        <v>38</v>
      </c>
      <c r="H43" s="17" t="s">
        <v>164</v>
      </c>
      <c r="I43" s="2"/>
      <c r="J43" s="2"/>
      <c r="K43" s="2">
        <v>1453.1612526685713</v>
      </c>
      <c r="L43" s="2"/>
      <c r="M43" s="2">
        <v>1453.1612526685713</v>
      </c>
      <c r="N43" s="2"/>
      <c r="O43" s="2"/>
      <c r="P43" s="2"/>
      <c r="Q43" s="2"/>
      <c r="R43" s="2">
        <v>1453.1612526685713</v>
      </c>
      <c r="Y43" s="19">
        <v>300524179</v>
      </c>
      <c r="Z43" s="20"/>
      <c r="AA43" s="20">
        <v>4876.6252354399994</v>
      </c>
      <c r="AB43" s="20"/>
      <c r="AC43" s="20"/>
      <c r="AD43" s="20">
        <v>4876.6252354399994</v>
      </c>
      <c r="AF43" t="str">
        <f t="shared" si="0"/>
        <v/>
      </c>
      <c r="AG43" t="str" cm="1">
        <f t="array" ref="AG43">IF(AF43&lt;&gt;"",_xlfn._xlws.FILTER($Z$8:$AC$8,Z43:AC43&lt;&gt;""),"")</f>
        <v/>
      </c>
    </row>
    <row r="44" spans="3:34" x14ac:dyDescent="0.25">
      <c r="D44" t="s">
        <v>51</v>
      </c>
      <c r="H44" s="16">
        <v>300522302</v>
      </c>
      <c r="I44" s="2"/>
      <c r="J44" s="2"/>
      <c r="K44" s="2">
        <v>5050.7904224199992</v>
      </c>
      <c r="L44" s="2"/>
      <c r="M44" s="2">
        <v>5050.7904224199992</v>
      </c>
      <c r="N44" s="2"/>
      <c r="O44" s="2"/>
      <c r="P44" s="2"/>
      <c r="Q44" s="2"/>
      <c r="R44" s="2">
        <v>5050.7904224199992</v>
      </c>
      <c r="Y44" s="19">
        <v>300520681</v>
      </c>
      <c r="Z44" s="20"/>
      <c r="AA44" s="20">
        <v>4876.6252354399994</v>
      </c>
      <c r="AB44" s="20"/>
      <c r="AC44" s="20"/>
      <c r="AD44" s="20">
        <v>4876.6252354399994</v>
      </c>
      <c r="AF44" t="str">
        <f t="shared" si="0"/>
        <v/>
      </c>
      <c r="AG44" t="str" cm="1">
        <f t="array" ref="AG44">IF(AF44&lt;&gt;"",_xlfn._xlws.FILTER($Z$8:$AC$8,Z44:AC44&lt;&gt;""),"")</f>
        <v/>
      </c>
    </row>
    <row r="45" spans="3:34" x14ac:dyDescent="0.25">
      <c r="E45">
        <v>300521366</v>
      </c>
      <c r="F45">
        <v>7</v>
      </c>
      <c r="H45" s="17" t="s">
        <v>164</v>
      </c>
      <c r="I45" s="2"/>
      <c r="J45" s="2"/>
      <c r="K45" s="2">
        <v>5050.7904224199992</v>
      </c>
      <c r="L45" s="2"/>
      <c r="M45" s="2">
        <v>5050.7904224199992</v>
      </c>
      <c r="N45" s="2"/>
      <c r="O45" s="2"/>
      <c r="P45" s="2"/>
      <c r="Q45" s="2"/>
      <c r="R45" s="2">
        <v>5050.7904224199992</v>
      </c>
      <c r="W45">
        <v>6</v>
      </c>
      <c r="Z45" s="2"/>
      <c r="AA45" s="2">
        <v>30097.508008239998</v>
      </c>
      <c r="AB45" s="2"/>
      <c r="AC45" s="2">
        <v>9753.2504708799988</v>
      </c>
      <c r="AD45" s="2">
        <v>39850.758479119992</v>
      </c>
      <c r="AF45" t="str">
        <f t="shared" si="0"/>
        <v/>
      </c>
      <c r="AG45" t="str" cm="1">
        <f t="array" ref="AG45">IF(AF45&lt;&gt;"",_xlfn._xlws.FILTER($Z$8:$AC$8,Z45:AC45&lt;&gt;""),"")</f>
        <v/>
      </c>
    </row>
    <row r="46" spans="3:34" x14ac:dyDescent="0.25">
      <c r="E46">
        <v>300521373</v>
      </c>
      <c r="F46">
        <v>7</v>
      </c>
      <c r="H46" s="4">
        <v>4</v>
      </c>
      <c r="I46" s="2"/>
      <c r="J46" s="2"/>
      <c r="K46" s="2"/>
      <c r="L46" s="2"/>
      <c r="M46" s="2"/>
      <c r="N46" s="2">
        <v>42774.08807324004</v>
      </c>
      <c r="O46" s="2"/>
      <c r="P46" s="2"/>
      <c r="Q46" s="2"/>
      <c r="R46" s="2">
        <v>42774.08807324004</v>
      </c>
      <c r="X46" t="s">
        <v>51</v>
      </c>
      <c r="Z46" s="2"/>
      <c r="AA46" s="2"/>
      <c r="AB46" s="2"/>
      <c r="AC46" s="2"/>
      <c r="AD46" s="2"/>
      <c r="AF46" t="str">
        <f t="shared" si="0"/>
        <v/>
      </c>
      <c r="AG46" t="str" cm="1">
        <f t="array" ref="AG46">IF(AF46&lt;&gt;"",_xlfn._xlws.FILTER($Z$8:$AC$8,Z46:AC46&lt;&gt;""),"")</f>
        <v/>
      </c>
    </row>
    <row r="47" spans="3:34" x14ac:dyDescent="0.25">
      <c r="E47">
        <v>300521620</v>
      </c>
      <c r="F47">
        <v>7</v>
      </c>
      <c r="H47" s="4">
        <v>5</v>
      </c>
      <c r="I47" s="2">
        <v>4475.3839185999996</v>
      </c>
      <c r="J47" s="2">
        <v>4905.2853294999995</v>
      </c>
      <c r="K47" s="2">
        <v>5086.0643843399994</v>
      </c>
      <c r="L47" s="2">
        <v>24383.126177199996</v>
      </c>
      <c r="M47" s="2">
        <v>38849.859809639995</v>
      </c>
      <c r="N47" s="2"/>
      <c r="O47" s="2"/>
      <c r="P47" s="2"/>
      <c r="Q47" s="2"/>
      <c r="R47" s="2">
        <v>38849.859809639995</v>
      </c>
      <c r="Y47" s="19">
        <v>300521366</v>
      </c>
      <c r="Z47" s="20"/>
      <c r="AA47" s="20">
        <v>5086.0643843399994</v>
      </c>
      <c r="AB47" s="20"/>
      <c r="AC47" s="20"/>
      <c r="AD47" s="20">
        <v>5086.0643843399994</v>
      </c>
      <c r="AF47" t="str">
        <f t="shared" si="0"/>
        <v/>
      </c>
      <c r="AG47" t="str" cm="1">
        <f t="array" ref="AG47">IF(AF47&lt;&gt;"",_xlfn._xlws.FILTER($Z$8:$AC$8,Z47:AC47&lt;&gt;""),"")</f>
        <v/>
      </c>
    </row>
    <row r="48" spans="3:34" x14ac:dyDescent="0.25">
      <c r="E48">
        <v>300521808</v>
      </c>
      <c r="F48">
        <v>7</v>
      </c>
      <c r="H48" s="16">
        <v>300520912</v>
      </c>
      <c r="I48" s="2"/>
      <c r="J48" s="2"/>
      <c r="K48" s="2"/>
      <c r="L48" s="2">
        <v>4876.6252354399994</v>
      </c>
      <c r="M48" s="2">
        <v>4876.6252354399994</v>
      </c>
      <c r="N48" s="2"/>
      <c r="O48" s="2"/>
      <c r="P48" s="2"/>
      <c r="Q48" s="2"/>
      <c r="R48" s="2">
        <v>4876.6252354399994</v>
      </c>
      <c r="Y48" s="19">
        <v>300521373</v>
      </c>
      <c r="Z48" s="20"/>
      <c r="AA48" s="20">
        <v>5086.0643843399994</v>
      </c>
      <c r="AB48" s="20"/>
      <c r="AC48" s="20"/>
      <c r="AD48" s="20">
        <v>5086.0643843399994</v>
      </c>
      <c r="AF48" t="str">
        <f t="shared" si="0"/>
        <v/>
      </c>
      <c r="AG48" t="str" cm="1">
        <f t="array" ref="AG48">IF(AF48&lt;&gt;"",_xlfn._xlws.FILTER($Z$8:$AC$8,Z48:AC48&lt;&gt;""),"")</f>
        <v/>
      </c>
    </row>
    <row r="49" spans="2:34" x14ac:dyDescent="0.25">
      <c r="D49" t="s">
        <v>55</v>
      </c>
      <c r="H49" s="17" t="s">
        <v>154</v>
      </c>
      <c r="I49" s="2"/>
      <c r="J49" s="2"/>
      <c r="K49" s="2"/>
      <c r="L49" s="2">
        <v>4876.6252354399994</v>
      </c>
      <c r="M49" s="2">
        <v>4876.6252354399994</v>
      </c>
      <c r="N49" s="2"/>
      <c r="O49" s="2"/>
      <c r="P49" s="2"/>
      <c r="Q49" s="2"/>
      <c r="R49" s="2">
        <v>4876.6252354399994</v>
      </c>
      <c r="Y49" s="19">
        <v>300521620</v>
      </c>
      <c r="Z49" s="20"/>
      <c r="AA49" s="20">
        <v>5086.0643843399994</v>
      </c>
      <c r="AB49" s="20"/>
      <c r="AC49" s="20"/>
      <c r="AD49" s="20">
        <v>5086.0643843399994</v>
      </c>
      <c r="AF49" t="str">
        <f t="shared" si="0"/>
        <v/>
      </c>
      <c r="AG49" t="str" cm="1">
        <f t="array" ref="AG49">IF(AF49&lt;&gt;"",_xlfn._xlws.FILTER($Z$8:$AC$8,Z49:AC49&lt;&gt;""),"")</f>
        <v/>
      </c>
    </row>
    <row r="50" spans="2:34" x14ac:dyDescent="0.25">
      <c r="E50">
        <v>300522149</v>
      </c>
      <c r="F50">
        <v>5</v>
      </c>
      <c r="H50" s="16">
        <v>300522060</v>
      </c>
      <c r="I50" s="2">
        <v>4475.3839185999996</v>
      </c>
      <c r="J50" s="2"/>
      <c r="K50" s="2"/>
      <c r="L50" s="2"/>
      <c r="M50" s="2">
        <v>4475.3839185999996</v>
      </c>
      <c r="N50" s="2"/>
      <c r="O50" s="2"/>
      <c r="P50" s="2"/>
      <c r="Q50" s="2"/>
      <c r="R50" s="2">
        <v>4475.3839185999996</v>
      </c>
      <c r="Y50" s="19">
        <v>300521808</v>
      </c>
      <c r="Z50" s="20"/>
      <c r="AA50" s="20">
        <v>5086.0643843399994</v>
      </c>
      <c r="AB50" s="20"/>
      <c r="AC50" s="20"/>
      <c r="AD50" s="20">
        <v>5086.0643843399994</v>
      </c>
      <c r="AF50" t="str">
        <f t="shared" si="0"/>
        <v/>
      </c>
      <c r="AG50" t="str" cm="1">
        <f t="array" ref="AG50">IF(AF50&lt;&gt;"",_xlfn._xlws.FILTER($Z$8:$AC$8,Z50:AC50&lt;&gt;""),"")</f>
        <v/>
      </c>
    </row>
    <row r="51" spans="2:34" x14ac:dyDescent="0.25">
      <c r="E51">
        <v>300521718</v>
      </c>
      <c r="F51">
        <v>1</v>
      </c>
      <c r="H51" s="17" t="s">
        <v>164</v>
      </c>
      <c r="I51" s="2">
        <v>4475.3839185999996</v>
      </c>
      <c r="J51" s="2"/>
      <c r="K51" s="2"/>
      <c r="L51" s="2"/>
      <c r="M51" s="2">
        <v>4475.3839185999996</v>
      </c>
      <c r="N51" s="2"/>
      <c r="O51" s="2"/>
      <c r="P51" s="2"/>
      <c r="Q51" s="2"/>
      <c r="R51" s="2">
        <v>4475.3839185999996</v>
      </c>
      <c r="X51" t="s">
        <v>55</v>
      </c>
      <c r="Z51" s="2"/>
      <c r="AA51" s="2"/>
      <c r="AB51" s="2"/>
      <c r="AC51" s="2"/>
      <c r="AD51" s="2"/>
      <c r="AF51" t="str">
        <f t="shared" si="0"/>
        <v/>
      </c>
      <c r="AG51" t="str" cm="1">
        <f t="array" ref="AG51">IF(AF51&lt;&gt;"",_xlfn._xlws.FILTER($Z$8:$AC$8,Z51:AC51&lt;&gt;""),"")</f>
        <v/>
      </c>
    </row>
    <row r="52" spans="2:34" x14ac:dyDescent="0.25">
      <c r="E52">
        <v>300521697</v>
      </c>
      <c r="F52">
        <v>1</v>
      </c>
      <c r="H52" s="16">
        <v>300522629</v>
      </c>
      <c r="I52" s="2"/>
      <c r="J52" s="2"/>
      <c r="K52" s="2">
        <v>5086.0643843399994</v>
      </c>
      <c r="L52" s="2"/>
      <c r="M52" s="2">
        <v>5086.0643843399994</v>
      </c>
      <c r="N52" s="2"/>
      <c r="O52" s="2"/>
      <c r="P52" s="2"/>
      <c r="Q52" s="2"/>
      <c r="R52" s="2">
        <v>5086.0643843399994</v>
      </c>
      <c r="Y52" s="19">
        <v>300522149</v>
      </c>
      <c r="Z52" s="20"/>
      <c r="AA52" s="20">
        <v>4876.6252354399994</v>
      </c>
      <c r="AB52" s="20"/>
      <c r="AC52" s="20"/>
      <c r="AD52" s="20">
        <v>4876.6252354399994</v>
      </c>
      <c r="AF52" t="str">
        <f t="shared" si="0"/>
        <v/>
      </c>
      <c r="AG52" t="str" cm="1">
        <f t="array" ref="AG52">IF(AF52&lt;&gt;"",_xlfn._xlws.FILTER($Z$8:$AC$8,Z52:AC52&lt;&gt;""),"")</f>
        <v/>
      </c>
    </row>
    <row r="53" spans="2:34" x14ac:dyDescent="0.25">
      <c r="E53">
        <v>300521852</v>
      </c>
      <c r="F53">
        <v>3</v>
      </c>
      <c r="H53" s="17" t="s">
        <v>154</v>
      </c>
      <c r="I53" s="2"/>
      <c r="J53" s="2"/>
      <c r="K53" s="2">
        <v>4359.4837580057138</v>
      </c>
      <c r="L53" s="2"/>
      <c r="M53" s="2">
        <v>4359.4837580057138</v>
      </c>
      <c r="N53" s="2"/>
      <c r="O53" s="2"/>
      <c r="P53" s="2"/>
      <c r="Q53" s="2"/>
      <c r="R53" s="2">
        <v>4359.4837580057138</v>
      </c>
      <c r="Y53" s="19">
        <v>300521718</v>
      </c>
      <c r="Z53" s="18"/>
      <c r="AA53" s="18">
        <v>975.32504708799991</v>
      </c>
      <c r="AB53" s="18"/>
      <c r="AC53" s="18">
        <v>3901.3001883519996</v>
      </c>
      <c r="AD53" s="20">
        <v>4876.6252354399994</v>
      </c>
      <c r="AF53" t="str">
        <f t="shared" si="0"/>
        <v>F L A G</v>
      </c>
      <c r="AG53" t="str" cm="1">
        <f t="array" ref="AG53:AH53">IF(AF53&lt;&gt;"",_xlfn._xlws.FILTER($Z$8:$AC$8,Z53:AC53&lt;&gt;""),"")</f>
        <v>2.02</v>
      </c>
      <c r="AH53" t="str">
        <v>2.03</v>
      </c>
    </row>
    <row r="54" spans="2:34" x14ac:dyDescent="0.25">
      <c r="B54" s="15">
        <v>45784</v>
      </c>
      <c r="F54">
        <v>62</v>
      </c>
      <c r="H54" s="17" t="s">
        <v>164</v>
      </c>
      <c r="I54" s="2"/>
      <c r="J54" s="2"/>
      <c r="K54" s="2">
        <v>726.58062633428563</v>
      </c>
      <c r="L54" s="2"/>
      <c r="M54" s="2">
        <v>726.58062633428563</v>
      </c>
      <c r="N54" s="2"/>
      <c r="O54" s="2"/>
      <c r="P54" s="2"/>
      <c r="Q54" s="2"/>
      <c r="R54" s="2">
        <v>726.58062633428563</v>
      </c>
      <c r="Y54" s="19">
        <v>300521697</v>
      </c>
      <c r="Z54" s="18"/>
      <c r="AA54" s="18">
        <v>975.32504708799991</v>
      </c>
      <c r="AB54" s="18"/>
      <c r="AC54" s="18">
        <v>3901.3001883519996</v>
      </c>
      <c r="AD54" s="20">
        <v>4876.6252354399994</v>
      </c>
      <c r="AF54" t="str">
        <f t="shared" si="0"/>
        <v>F L A G</v>
      </c>
      <c r="AG54" t="str" cm="1">
        <f t="array" ref="AG54:AH54">IF(AF54&lt;&gt;"",_xlfn._xlws.FILTER($Z$8:$AC$8,Z54:AC54&lt;&gt;""),"")</f>
        <v>2.02</v>
      </c>
      <c r="AH54" t="str">
        <v>2.03</v>
      </c>
    </row>
    <row r="55" spans="2:34" x14ac:dyDescent="0.25">
      <c r="C55">
        <v>7</v>
      </c>
      <c r="F55">
        <v>37</v>
      </c>
      <c r="H55" s="16">
        <v>300521625</v>
      </c>
      <c r="I55" s="2"/>
      <c r="J55" s="2">
        <v>4905.2853294999995</v>
      </c>
      <c r="K55" s="2"/>
      <c r="L55" s="2"/>
      <c r="M55" s="2">
        <v>4905.2853294999995</v>
      </c>
      <c r="N55" s="2"/>
      <c r="O55" s="2"/>
      <c r="P55" s="2"/>
      <c r="Q55" s="2"/>
      <c r="R55" s="2">
        <v>4905.2853294999995</v>
      </c>
      <c r="Y55" s="19">
        <v>300521852</v>
      </c>
      <c r="Z55" s="18"/>
      <c r="AA55" s="18">
        <v>2925.9751412639998</v>
      </c>
      <c r="AB55" s="18"/>
      <c r="AC55" s="18">
        <v>1950.6500941759998</v>
      </c>
      <c r="AD55" s="20">
        <v>4876.6252354399994</v>
      </c>
      <c r="AF55" t="str">
        <f t="shared" si="0"/>
        <v>F L A G</v>
      </c>
      <c r="AG55" t="str" cm="1">
        <f t="array" ref="AG55:AH55">IF(AF55&lt;&gt;"",_xlfn._xlws.FILTER($Z$8:$AC$8,Z55:AC55&lt;&gt;""),"")</f>
        <v>2.02</v>
      </c>
      <c r="AH55" t="str">
        <v>2.03</v>
      </c>
    </row>
    <row r="56" spans="2:34" x14ac:dyDescent="0.25">
      <c r="D56" t="s">
        <v>51</v>
      </c>
      <c r="H56" s="17" t="s">
        <v>166</v>
      </c>
      <c r="I56" s="2"/>
      <c r="J56" s="2">
        <v>1249.5801010159998</v>
      </c>
      <c r="K56" s="2"/>
      <c r="L56" s="2"/>
      <c r="M56" s="2">
        <v>1249.5801010159998</v>
      </c>
      <c r="N56" s="2"/>
      <c r="O56" s="2"/>
      <c r="P56" s="2"/>
      <c r="Q56" s="2"/>
      <c r="R56" s="2">
        <v>1249.5801010159998</v>
      </c>
      <c r="W56">
        <v>7</v>
      </c>
      <c r="Z56" s="2"/>
      <c r="AA56" s="2">
        <v>27380.972015875996</v>
      </c>
      <c r="AB56" s="2">
        <v>9415.9432100199992</v>
      </c>
      <c r="AC56" s="2">
        <v>2925.9751412639998</v>
      </c>
      <c r="AD56" s="2">
        <v>39722.890367159991</v>
      </c>
    </row>
    <row r="57" spans="2:34" x14ac:dyDescent="0.25">
      <c r="E57">
        <v>300522174</v>
      </c>
      <c r="F57">
        <v>7</v>
      </c>
      <c r="H57" s="17" t="s">
        <v>164</v>
      </c>
      <c r="I57" s="2"/>
      <c r="J57" s="2">
        <v>3655.7052284839997</v>
      </c>
      <c r="K57" s="2"/>
      <c r="L57" s="2"/>
      <c r="M57" s="2">
        <v>3655.7052284839997</v>
      </c>
      <c r="N57" s="2"/>
      <c r="O57" s="2"/>
      <c r="P57" s="2"/>
      <c r="Q57" s="2"/>
      <c r="R57" s="2">
        <v>3655.7052284839997</v>
      </c>
      <c r="X57" t="s">
        <v>13</v>
      </c>
      <c r="Z57" s="2"/>
      <c r="AA57" s="2"/>
      <c r="AB57" s="2"/>
      <c r="AC57" s="2"/>
      <c r="AD57" s="2"/>
    </row>
    <row r="58" spans="2:34" x14ac:dyDescent="0.25">
      <c r="E58">
        <v>300522203</v>
      </c>
      <c r="F58">
        <v>7</v>
      </c>
      <c r="H58" s="16">
        <v>300520164</v>
      </c>
      <c r="I58" s="2"/>
      <c r="J58" s="2"/>
      <c r="K58" s="2"/>
      <c r="L58" s="2">
        <v>4876.6252354399994</v>
      </c>
      <c r="M58" s="2">
        <v>4876.6252354399994</v>
      </c>
      <c r="N58" s="2"/>
      <c r="O58" s="2"/>
      <c r="P58" s="2"/>
      <c r="Q58" s="2"/>
      <c r="R58" s="2">
        <v>4876.6252354399994</v>
      </c>
      <c r="Y58">
        <v>300520984</v>
      </c>
      <c r="Z58" s="2"/>
      <c r="AA58" s="2"/>
      <c r="AB58" s="2">
        <v>4329.8788256799999</v>
      </c>
      <c r="AC58" s="2"/>
      <c r="AD58" s="2">
        <v>4329.8788256799999</v>
      </c>
    </row>
    <row r="59" spans="2:34" x14ac:dyDescent="0.25">
      <c r="E59">
        <v>300522228</v>
      </c>
      <c r="F59">
        <v>7</v>
      </c>
      <c r="H59" s="17" t="s">
        <v>154</v>
      </c>
      <c r="I59" s="2"/>
      <c r="J59" s="2"/>
      <c r="K59" s="2"/>
      <c r="L59" s="2">
        <v>2925.9751412639998</v>
      </c>
      <c r="M59" s="2">
        <v>2925.9751412639998</v>
      </c>
      <c r="N59" s="2"/>
      <c r="O59" s="2"/>
      <c r="P59" s="2"/>
      <c r="Q59" s="2"/>
      <c r="R59" s="2">
        <v>2925.9751412639998</v>
      </c>
      <c r="X59" t="s">
        <v>51</v>
      </c>
      <c r="Z59" s="2"/>
      <c r="AA59" s="2"/>
      <c r="AB59" s="2"/>
      <c r="AC59" s="2"/>
      <c r="AD59" s="2"/>
    </row>
    <row r="60" spans="2:34" x14ac:dyDescent="0.25">
      <c r="E60">
        <v>300522505</v>
      </c>
      <c r="F60">
        <v>7</v>
      </c>
      <c r="H60" s="17" t="s">
        <v>164</v>
      </c>
      <c r="I60" s="2"/>
      <c r="J60" s="2"/>
      <c r="K60" s="2"/>
      <c r="L60" s="2">
        <v>1950.6500941759998</v>
      </c>
      <c r="M60" s="2">
        <v>1950.6500941759998</v>
      </c>
      <c r="N60" s="2"/>
      <c r="O60" s="2"/>
      <c r="P60" s="2"/>
      <c r="Q60" s="2"/>
      <c r="R60" s="2">
        <v>1950.6500941759998</v>
      </c>
      <c r="Y60">
        <v>300522034</v>
      </c>
      <c r="Z60" s="2"/>
      <c r="AA60" s="2"/>
      <c r="AB60" s="2">
        <v>5086.0643843399994</v>
      </c>
      <c r="AC60" s="2"/>
      <c r="AD60" s="2">
        <v>5086.0643843399994</v>
      </c>
    </row>
    <row r="61" spans="2:34" x14ac:dyDescent="0.25">
      <c r="E61">
        <v>300522778</v>
      </c>
      <c r="F61">
        <v>7</v>
      </c>
      <c r="H61" s="16">
        <v>300520917</v>
      </c>
      <c r="I61" s="2"/>
      <c r="J61" s="2"/>
      <c r="K61" s="2"/>
      <c r="L61" s="2">
        <v>4876.6252354399994</v>
      </c>
      <c r="M61" s="2">
        <v>4876.6252354399994</v>
      </c>
      <c r="N61" s="2"/>
      <c r="O61" s="2"/>
      <c r="P61" s="2"/>
      <c r="Q61" s="2"/>
      <c r="R61" s="2">
        <v>4876.6252354399994</v>
      </c>
      <c r="Y61">
        <v>300522174</v>
      </c>
      <c r="Z61" s="2"/>
      <c r="AA61" s="2">
        <v>5086.0643843399994</v>
      </c>
      <c r="AB61" s="2"/>
      <c r="AC61" s="2"/>
      <c r="AD61" s="2">
        <v>5086.0643843399994</v>
      </c>
    </row>
    <row r="62" spans="2:34" x14ac:dyDescent="0.25">
      <c r="D62" t="s">
        <v>55</v>
      </c>
      <c r="H62" s="17" t="s">
        <v>154</v>
      </c>
      <c r="I62" s="2"/>
      <c r="J62" s="2"/>
      <c r="K62" s="2"/>
      <c r="L62" s="2">
        <v>4876.6252354399994</v>
      </c>
      <c r="M62" s="2">
        <v>4876.6252354399994</v>
      </c>
      <c r="N62" s="2"/>
      <c r="O62" s="2"/>
      <c r="P62" s="2"/>
      <c r="Q62" s="2"/>
      <c r="R62" s="2">
        <v>4876.6252354399994</v>
      </c>
      <c r="Y62">
        <v>300522203</v>
      </c>
      <c r="Z62" s="2"/>
      <c r="AA62" s="2">
        <v>5086.0643843399994</v>
      </c>
      <c r="AB62" s="2"/>
      <c r="AC62" s="2"/>
      <c r="AD62" s="2">
        <v>5086.0643843399994</v>
      </c>
    </row>
    <row r="63" spans="2:34" x14ac:dyDescent="0.25">
      <c r="E63">
        <v>300521971</v>
      </c>
      <c r="F63">
        <v>2</v>
      </c>
      <c r="H63" s="16">
        <v>300524179</v>
      </c>
      <c r="I63" s="2"/>
      <c r="J63" s="2"/>
      <c r="K63" s="2"/>
      <c r="L63" s="2">
        <v>4876.6252354399994</v>
      </c>
      <c r="M63" s="2">
        <v>4876.6252354399994</v>
      </c>
      <c r="N63" s="2"/>
      <c r="O63" s="2"/>
      <c r="P63" s="2"/>
      <c r="Q63" s="2"/>
      <c r="R63" s="2">
        <v>4876.6252354399994</v>
      </c>
      <c r="Y63">
        <v>300522228</v>
      </c>
      <c r="Z63" s="2"/>
      <c r="AA63" s="2">
        <v>5086.0643843399994</v>
      </c>
      <c r="AB63" s="2"/>
      <c r="AC63" s="2"/>
      <c r="AD63" s="2">
        <v>5086.0643843399994</v>
      </c>
    </row>
    <row r="64" spans="2:34" x14ac:dyDescent="0.25">
      <c r="C64">
        <v>8</v>
      </c>
      <c r="F64">
        <v>25</v>
      </c>
      <c r="H64" s="17" t="s">
        <v>154</v>
      </c>
      <c r="I64" s="2"/>
      <c r="J64" s="2"/>
      <c r="K64" s="2"/>
      <c r="L64" s="2">
        <v>4876.6252354399994</v>
      </c>
      <c r="M64" s="2">
        <v>4876.6252354399994</v>
      </c>
      <c r="N64" s="2"/>
      <c r="O64" s="2"/>
      <c r="P64" s="2"/>
      <c r="Q64" s="2"/>
      <c r="R64" s="2">
        <v>4876.6252354399994</v>
      </c>
      <c r="Y64">
        <v>300522505</v>
      </c>
      <c r="Z64" s="2"/>
      <c r="AA64" s="2">
        <v>5086.0643843399994</v>
      </c>
      <c r="AB64" s="2"/>
      <c r="AC64" s="2"/>
      <c r="AD64" s="2">
        <v>5086.0643843399994</v>
      </c>
    </row>
    <row r="65" spans="1:30" x14ac:dyDescent="0.25">
      <c r="D65" t="s">
        <v>55</v>
      </c>
      <c r="H65" s="16">
        <v>300520681</v>
      </c>
      <c r="I65" s="2"/>
      <c r="J65" s="2"/>
      <c r="K65" s="2"/>
      <c r="L65" s="2">
        <v>4876.6252354399994</v>
      </c>
      <c r="M65" s="2">
        <v>4876.6252354399994</v>
      </c>
      <c r="N65" s="2"/>
      <c r="O65" s="2"/>
      <c r="P65" s="2"/>
      <c r="Q65" s="2"/>
      <c r="R65" s="2">
        <v>4876.6252354399994</v>
      </c>
      <c r="Y65">
        <v>300522778</v>
      </c>
      <c r="Z65" s="2"/>
      <c r="AA65" s="2">
        <v>5086.0643843399994</v>
      </c>
      <c r="AB65" s="2"/>
      <c r="AC65" s="2"/>
      <c r="AD65" s="2">
        <v>5086.0643843399994</v>
      </c>
    </row>
    <row r="66" spans="1:30" x14ac:dyDescent="0.25">
      <c r="E66">
        <v>300521290</v>
      </c>
      <c r="F66">
        <v>5</v>
      </c>
      <c r="H66" s="17" t="s">
        <v>154</v>
      </c>
      <c r="I66" s="2"/>
      <c r="J66" s="2"/>
      <c r="K66" s="2"/>
      <c r="L66" s="2">
        <v>4876.6252354399994</v>
      </c>
      <c r="M66" s="2">
        <v>4876.6252354399994</v>
      </c>
      <c r="N66" s="2"/>
      <c r="O66" s="2"/>
      <c r="P66" s="2"/>
      <c r="Q66" s="2"/>
      <c r="R66" s="2">
        <v>4876.6252354399994</v>
      </c>
      <c r="X66" t="s">
        <v>55</v>
      </c>
      <c r="Z66" s="2"/>
      <c r="AA66" s="2"/>
      <c r="AB66" s="2"/>
      <c r="AC66" s="2"/>
      <c r="AD66" s="2"/>
    </row>
    <row r="67" spans="1:30" x14ac:dyDescent="0.25">
      <c r="E67">
        <v>300522621</v>
      </c>
      <c r="F67">
        <v>5</v>
      </c>
      <c r="H67" s="4">
        <v>6</v>
      </c>
      <c r="I67" s="2"/>
      <c r="J67" s="2"/>
      <c r="K67" s="2">
        <v>20344.257537359998</v>
      </c>
      <c r="L67" s="2">
        <v>19506.500941759998</v>
      </c>
      <c r="M67" s="2">
        <v>39850.758479119992</v>
      </c>
      <c r="N67" s="2"/>
      <c r="O67" s="2"/>
      <c r="P67" s="2"/>
      <c r="Q67" s="2"/>
      <c r="R67" s="2">
        <v>39850.758479119992</v>
      </c>
      <c r="Y67">
        <v>300521971</v>
      </c>
      <c r="Z67" s="2"/>
      <c r="AA67" s="2">
        <v>1950.6500941759998</v>
      </c>
      <c r="AB67" s="2"/>
      <c r="AC67" s="2">
        <v>2925.9751412639998</v>
      </c>
      <c r="AD67" s="2">
        <v>4876.6252354399994</v>
      </c>
    </row>
    <row r="68" spans="1:30" x14ac:dyDescent="0.25">
      <c r="E68">
        <v>300522348</v>
      </c>
      <c r="F68">
        <v>5</v>
      </c>
      <c r="H68" s="16">
        <v>300522149</v>
      </c>
      <c r="I68" s="2"/>
      <c r="J68" s="2"/>
      <c r="K68" s="2"/>
      <c r="L68" s="2">
        <v>4876.6252354399994</v>
      </c>
      <c r="M68" s="2">
        <v>4876.6252354399994</v>
      </c>
      <c r="N68" s="2"/>
      <c r="O68" s="2"/>
      <c r="P68" s="2"/>
      <c r="Q68" s="2"/>
      <c r="R68" s="2">
        <v>4876.6252354399994</v>
      </c>
      <c r="W68">
        <v>8</v>
      </c>
      <c r="Z68" s="2"/>
      <c r="AA68" s="2">
        <v>24383.126177199996</v>
      </c>
      <c r="AB68" s="2"/>
      <c r="AC68" s="2">
        <v>14629.875706319999</v>
      </c>
      <c r="AD68" s="2">
        <v>39013.001883519995</v>
      </c>
    </row>
    <row r="69" spans="1:30" x14ac:dyDescent="0.25">
      <c r="E69">
        <v>300521604</v>
      </c>
      <c r="F69">
        <v>5</v>
      </c>
      <c r="H69" s="17" t="s">
        <v>154</v>
      </c>
      <c r="I69" s="2"/>
      <c r="J69" s="2"/>
      <c r="K69" s="2"/>
      <c r="L69" s="2">
        <v>4876.6252354399994</v>
      </c>
      <c r="M69" s="2">
        <v>4876.6252354399994</v>
      </c>
      <c r="N69" s="2"/>
      <c r="O69" s="2"/>
      <c r="P69" s="2"/>
      <c r="Q69" s="2"/>
      <c r="R69" s="2">
        <v>4876.6252354399994</v>
      </c>
      <c r="X69" t="s">
        <v>55</v>
      </c>
      <c r="Z69" s="2"/>
      <c r="AA69" s="2"/>
      <c r="AB69" s="2"/>
      <c r="AC69" s="2"/>
      <c r="AD69" s="2"/>
    </row>
    <row r="70" spans="1:30" x14ac:dyDescent="0.25">
      <c r="E70">
        <v>300521421</v>
      </c>
      <c r="F70">
        <v>5</v>
      </c>
      <c r="H70" s="16">
        <v>300521718</v>
      </c>
      <c r="I70" s="2"/>
      <c r="J70" s="2"/>
      <c r="K70" s="2"/>
      <c r="L70" s="2">
        <v>4876.6252354399994</v>
      </c>
      <c r="M70" s="2">
        <v>4876.6252354399994</v>
      </c>
      <c r="N70" s="2"/>
      <c r="O70" s="2"/>
      <c r="P70" s="2"/>
      <c r="Q70" s="2"/>
      <c r="R70" s="2">
        <v>4876.6252354399994</v>
      </c>
      <c r="Y70">
        <v>300521290</v>
      </c>
      <c r="Z70" s="2"/>
      <c r="AA70" s="2">
        <v>4876.6252354399994</v>
      </c>
      <c r="AB70" s="2"/>
      <c r="AC70" s="2"/>
      <c r="AD70" s="2">
        <v>4876.6252354399994</v>
      </c>
    </row>
    <row r="71" spans="1:30" x14ac:dyDescent="0.25">
      <c r="A71" t="s">
        <v>164</v>
      </c>
      <c r="F71">
        <v>40</v>
      </c>
      <c r="H71" s="17" t="s">
        <v>154</v>
      </c>
      <c r="I71" s="2"/>
      <c r="J71" s="2"/>
      <c r="K71" s="2"/>
      <c r="L71" s="2">
        <v>975.32504708799991</v>
      </c>
      <c r="M71" s="2">
        <v>975.32504708799991</v>
      </c>
      <c r="N71" s="2"/>
      <c r="O71" s="2"/>
      <c r="P71" s="2"/>
      <c r="Q71" s="2"/>
      <c r="R71" s="2">
        <v>975.32504708799991</v>
      </c>
      <c r="Y71">
        <v>300522621</v>
      </c>
      <c r="Z71" s="2"/>
      <c r="AA71" s="2">
        <v>4876.6252354399994</v>
      </c>
      <c r="AB71" s="2"/>
      <c r="AC71" s="2"/>
      <c r="AD71" s="2">
        <v>4876.6252354399994</v>
      </c>
    </row>
    <row r="72" spans="1:30" x14ac:dyDescent="0.25">
      <c r="B72" s="15">
        <v>45777</v>
      </c>
      <c r="F72">
        <v>28</v>
      </c>
      <c r="H72" s="17" t="s">
        <v>153</v>
      </c>
      <c r="I72" s="2"/>
      <c r="J72" s="2"/>
      <c r="K72" s="2"/>
      <c r="L72" s="2">
        <v>3901.3001883519996</v>
      </c>
      <c r="M72" s="2">
        <v>3901.3001883519996</v>
      </c>
      <c r="N72" s="2"/>
      <c r="O72" s="2"/>
      <c r="P72" s="2"/>
      <c r="Q72" s="2"/>
      <c r="R72" s="2">
        <v>3901.3001883519996</v>
      </c>
      <c r="Y72">
        <v>300522348</v>
      </c>
      <c r="Z72" s="2"/>
      <c r="AA72" s="2">
        <v>4876.6252354399994</v>
      </c>
      <c r="AB72" s="2"/>
      <c r="AC72" s="2"/>
      <c r="AD72" s="2">
        <v>4876.6252354399994</v>
      </c>
    </row>
    <row r="73" spans="1:30" x14ac:dyDescent="0.25">
      <c r="C73">
        <v>3</v>
      </c>
      <c r="F73">
        <v>16</v>
      </c>
      <c r="H73" s="16">
        <v>300521697</v>
      </c>
      <c r="I73" s="2"/>
      <c r="J73" s="2"/>
      <c r="K73" s="2"/>
      <c r="L73" s="2">
        <v>4876.6252354399994</v>
      </c>
      <c r="M73" s="2">
        <v>4876.6252354399994</v>
      </c>
      <c r="N73" s="2"/>
      <c r="O73" s="2"/>
      <c r="P73" s="2"/>
      <c r="Q73" s="2"/>
      <c r="R73" s="2">
        <v>4876.6252354399994</v>
      </c>
      <c r="Y73">
        <v>300521604</v>
      </c>
      <c r="Z73" s="2"/>
      <c r="AA73" s="2">
        <v>4876.6252354399994</v>
      </c>
      <c r="AB73" s="2"/>
      <c r="AC73" s="2"/>
      <c r="AD73" s="2">
        <v>4876.6252354399994</v>
      </c>
    </row>
    <row r="74" spans="1:30" x14ac:dyDescent="0.25">
      <c r="D74" t="s">
        <v>13</v>
      </c>
      <c r="H74" s="17" t="s">
        <v>154</v>
      </c>
      <c r="I74" s="2"/>
      <c r="J74" s="2"/>
      <c r="K74" s="2"/>
      <c r="L74" s="2">
        <v>975.32504708799991</v>
      </c>
      <c r="M74" s="2">
        <v>975.32504708799991</v>
      </c>
      <c r="N74" s="2"/>
      <c r="O74" s="2"/>
      <c r="P74" s="2"/>
      <c r="Q74" s="2"/>
      <c r="R74" s="2">
        <v>975.32504708799991</v>
      </c>
      <c r="Y74">
        <v>300521421</v>
      </c>
      <c r="Z74" s="2"/>
      <c r="AA74" s="2">
        <v>4876.6252354399994</v>
      </c>
      <c r="AB74" s="2"/>
      <c r="AC74" s="2"/>
      <c r="AD74" s="2">
        <v>4876.6252354399994</v>
      </c>
    </row>
    <row r="75" spans="1:30" x14ac:dyDescent="0.25">
      <c r="E75">
        <v>300521576</v>
      </c>
      <c r="F75">
        <v>5</v>
      </c>
      <c r="H75" s="17" t="s">
        <v>153</v>
      </c>
      <c r="I75" s="2"/>
      <c r="J75" s="2"/>
      <c r="K75" s="2"/>
      <c r="L75" s="2">
        <v>3901.3001883519996</v>
      </c>
      <c r="M75" s="2">
        <v>3901.3001883519996</v>
      </c>
      <c r="N75" s="2"/>
      <c r="O75" s="2"/>
      <c r="P75" s="2"/>
      <c r="Q75" s="2"/>
      <c r="R75" s="2">
        <v>3901.3001883519996</v>
      </c>
      <c r="Y75">
        <v>300521960</v>
      </c>
      <c r="Z75" s="2"/>
      <c r="AA75" s="2"/>
      <c r="AB75" s="2"/>
      <c r="AC75" s="2">
        <v>4876.6252354399994</v>
      </c>
      <c r="AD75" s="2">
        <v>4876.6252354399994</v>
      </c>
    </row>
    <row r="76" spans="1:30" x14ac:dyDescent="0.25">
      <c r="D76" t="s">
        <v>51</v>
      </c>
      <c r="H76" s="16">
        <v>300521852</v>
      </c>
      <c r="I76" s="2"/>
      <c r="J76" s="2"/>
      <c r="K76" s="2"/>
      <c r="L76" s="2">
        <v>4876.6252354399994</v>
      </c>
      <c r="M76" s="2">
        <v>4876.6252354399994</v>
      </c>
      <c r="N76" s="2"/>
      <c r="O76" s="2"/>
      <c r="P76" s="2"/>
      <c r="Q76" s="2"/>
      <c r="R76" s="2">
        <v>4876.6252354399994</v>
      </c>
      <c r="Y76">
        <v>300524964</v>
      </c>
      <c r="Z76" s="2"/>
      <c r="AA76" s="2"/>
      <c r="AB76" s="2"/>
      <c r="AC76" s="2">
        <v>4876.6252354399994</v>
      </c>
      <c r="AD76" s="2">
        <v>4876.6252354399994</v>
      </c>
    </row>
    <row r="77" spans="1:30" x14ac:dyDescent="0.25">
      <c r="E77">
        <v>300520083</v>
      </c>
      <c r="F77">
        <v>2</v>
      </c>
      <c r="H77" s="17" t="s">
        <v>154</v>
      </c>
      <c r="I77" s="2"/>
      <c r="J77" s="2"/>
      <c r="K77" s="2"/>
      <c r="L77" s="2">
        <v>2925.9751412639998</v>
      </c>
      <c r="M77" s="2">
        <v>2925.9751412639998</v>
      </c>
      <c r="N77" s="2"/>
      <c r="O77" s="2"/>
      <c r="P77" s="2"/>
      <c r="Q77" s="2"/>
      <c r="R77" s="2">
        <v>2925.9751412639998</v>
      </c>
      <c r="Y77">
        <v>300520184</v>
      </c>
      <c r="Z77" s="2"/>
      <c r="AA77" s="2"/>
      <c r="AB77" s="2"/>
      <c r="AC77" s="2">
        <v>4876.6252354399994</v>
      </c>
      <c r="AD77" s="2">
        <v>4876.6252354399994</v>
      </c>
    </row>
    <row r="78" spans="1:30" x14ac:dyDescent="0.25">
      <c r="E78">
        <v>300522302</v>
      </c>
      <c r="F78">
        <v>7</v>
      </c>
      <c r="H78" s="17" t="s">
        <v>153</v>
      </c>
      <c r="I78" s="2"/>
      <c r="J78" s="2"/>
      <c r="K78" s="2"/>
      <c r="L78" s="2">
        <v>1950.6500941759998</v>
      </c>
      <c r="M78" s="2">
        <v>1950.6500941759998</v>
      </c>
      <c r="N78" s="2"/>
      <c r="O78" s="2"/>
      <c r="P78" s="2"/>
      <c r="Q78" s="2"/>
      <c r="R78" s="2">
        <v>1950.6500941759998</v>
      </c>
      <c r="W78" t="s">
        <v>35</v>
      </c>
      <c r="Z78" s="2">
        <v>52542.329977936002</v>
      </c>
      <c r="AA78" s="2">
        <v>124965.6947861612</v>
      </c>
      <c r="AB78" s="2">
        <v>33125.588671418853</v>
      </c>
      <c r="AC78" s="2">
        <v>27309.101318463996</v>
      </c>
      <c r="AD78" s="2">
        <v>237942.71475398005</v>
      </c>
    </row>
    <row r="79" spans="1:30" x14ac:dyDescent="0.25">
      <c r="D79" t="s">
        <v>55</v>
      </c>
      <c r="H79" s="16">
        <v>300521366</v>
      </c>
      <c r="I79" s="2"/>
      <c r="J79" s="2"/>
      <c r="K79" s="2">
        <v>5086.0643843399994</v>
      </c>
      <c r="L79" s="2"/>
      <c r="M79" s="2">
        <v>5086.0643843399994</v>
      </c>
      <c r="N79" s="2"/>
      <c r="O79" s="2"/>
      <c r="P79" s="2"/>
      <c r="Q79" s="2"/>
      <c r="R79" s="2">
        <v>5086.0643843399994</v>
      </c>
    </row>
    <row r="80" spans="1:30" x14ac:dyDescent="0.25">
      <c r="E80">
        <v>300520896</v>
      </c>
      <c r="F80">
        <v>2</v>
      </c>
      <c r="H80" s="17" t="s">
        <v>154</v>
      </c>
      <c r="I80" s="2"/>
      <c r="J80" s="2"/>
      <c r="K80" s="2">
        <v>5086.0643843399994</v>
      </c>
      <c r="L80" s="2"/>
      <c r="M80" s="2">
        <v>5086.0643843399994</v>
      </c>
      <c r="N80" s="2"/>
      <c r="O80" s="2"/>
      <c r="P80" s="2"/>
      <c r="Q80" s="2"/>
      <c r="R80" s="2">
        <v>5086.0643843399994</v>
      </c>
    </row>
    <row r="81" spans="1:18" x14ac:dyDescent="0.25">
      <c r="C81">
        <v>5</v>
      </c>
      <c r="F81">
        <v>12</v>
      </c>
      <c r="H81" s="16">
        <v>300521373</v>
      </c>
      <c r="I81" s="2"/>
      <c r="J81" s="2"/>
      <c r="K81" s="2">
        <v>5086.0643843399994</v>
      </c>
      <c r="L81" s="2"/>
      <c r="M81" s="2">
        <v>5086.0643843399994</v>
      </c>
      <c r="N81" s="2"/>
      <c r="O81" s="2"/>
      <c r="P81" s="2"/>
      <c r="Q81" s="2"/>
      <c r="R81" s="2">
        <v>5086.0643843399994</v>
      </c>
    </row>
    <row r="82" spans="1:18" x14ac:dyDescent="0.25">
      <c r="D82" t="s">
        <v>13</v>
      </c>
      <c r="H82" s="17" t="s">
        <v>154</v>
      </c>
      <c r="I82" s="2"/>
      <c r="J82" s="2"/>
      <c r="K82" s="2">
        <v>5086.0643843399994</v>
      </c>
      <c r="L82" s="2"/>
      <c r="M82" s="2">
        <v>5086.0643843399994</v>
      </c>
      <c r="N82" s="2"/>
      <c r="O82" s="2"/>
      <c r="P82" s="2"/>
      <c r="Q82" s="2"/>
      <c r="R82" s="2">
        <v>5086.0643843399994</v>
      </c>
    </row>
    <row r="83" spans="1:18" x14ac:dyDescent="0.25">
      <c r="E83">
        <v>300522060</v>
      </c>
      <c r="F83">
        <v>5</v>
      </c>
      <c r="H83" s="16">
        <v>300521620</v>
      </c>
      <c r="I83" s="2"/>
      <c r="J83" s="2"/>
      <c r="K83" s="2">
        <v>5086.0643843399994</v>
      </c>
      <c r="L83" s="2"/>
      <c r="M83" s="2">
        <v>5086.0643843399994</v>
      </c>
      <c r="N83" s="2"/>
      <c r="O83" s="2"/>
      <c r="P83" s="2"/>
      <c r="Q83" s="2"/>
      <c r="R83" s="2">
        <v>5086.0643843399994</v>
      </c>
    </row>
    <row r="84" spans="1:18" x14ac:dyDescent="0.25">
      <c r="D84" t="s">
        <v>80</v>
      </c>
      <c r="H84" s="17" t="s">
        <v>154</v>
      </c>
      <c r="I84" s="2"/>
      <c r="J84" s="2"/>
      <c r="K84" s="2">
        <v>5086.0643843399994</v>
      </c>
      <c r="L84" s="2"/>
      <c r="M84" s="2">
        <v>5086.0643843399994</v>
      </c>
      <c r="N84" s="2"/>
      <c r="O84" s="2"/>
      <c r="P84" s="2"/>
      <c r="Q84" s="2"/>
      <c r="R84" s="2">
        <v>5086.0643843399994</v>
      </c>
    </row>
    <row r="85" spans="1:18" x14ac:dyDescent="0.25">
      <c r="E85">
        <v>300521625</v>
      </c>
      <c r="F85">
        <v>4</v>
      </c>
      <c r="H85" s="16">
        <v>300521808</v>
      </c>
      <c r="I85" s="2"/>
      <c r="J85" s="2"/>
      <c r="K85" s="2">
        <v>5086.0643843399994</v>
      </c>
      <c r="L85" s="2"/>
      <c r="M85" s="2">
        <v>5086.0643843399994</v>
      </c>
      <c r="N85" s="2"/>
      <c r="O85" s="2"/>
      <c r="P85" s="2"/>
      <c r="Q85" s="2"/>
      <c r="R85" s="2">
        <v>5086.0643843399994</v>
      </c>
    </row>
    <row r="86" spans="1:18" x14ac:dyDescent="0.25">
      <c r="D86" t="s">
        <v>51</v>
      </c>
      <c r="H86" s="17" t="s">
        <v>154</v>
      </c>
      <c r="I86" s="2"/>
      <c r="J86" s="2"/>
      <c r="K86" s="2">
        <v>5086.0643843399994</v>
      </c>
      <c r="L86" s="2"/>
      <c r="M86" s="2">
        <v>5086.0643843399994</v>
      </c>
      <c r="N86" s="2"/>
      <c r="O86" s="2"/>
      <c r="P86" s="2"/>
      <c r="Q86" s="2"/>
      <c r="R86" s="2">
        <v>5086.0643843399994</v>
      </c>
    </row>
    <row r="87" spans="1:18" x14ac:dyDescent="0.25">
      <c r="E87">
        <v>300522629</v>
      </c>
      <c r="F87">
        <v>1</v>
      </c>
      <c r="H87" s="4">
        <v>7</v>
      </c>
      <c r="I87" s="2">
        <v>4329.8788256799999</v>
      </c>
      <c r="J87" s="2"/>
      <c r="K87" s="2">
        <v>30516.386306039996</v>
      </c>
      <c r="L87" s="2">
        <v>4876.6252354399994</v>
      </c>
      <c r="M87" s="2">
        <v>39722.890367159998</v>
      </c>
      <c r="N87" s="2"/>
      <c r="O87" s="2"/>
      <c r="P87" s="2"/>
      <c r="Q87" s="2"/>
      <c r="R87" s="2">
        <v>39722.890367159998</v>
      </c>
    </row>
    <row r="88" spans="1:18" x14ac:dyDescent="0.25">
      <c r="D88" t="s">
        <v>55</v>
      </c>
      <c r="H88" s="16">
        <v>300520984</v>
      </c>
      <c r="I88" s="2">
        <v>4329.8788256799999</v>
      </c>
      <c r="J88" s="2"/>
      <c r="K88" s="2"/>
      <c r="L88" s="2"/>
      <c r="M88" s="2">
        <v>4329.8788256799999</v>
      </c>
      <c r="N88" s="2"/>
      <c r="O88" s="2"/>
      <c r="P88" s="2"/>
      <c r="Q88" s="2"/>
      <c r="R88" s="2">
        <v>4329.8788256799999</v>
      </c>
    </row>
    <row r="89" spans="1:18" x14ac:dyDescent="0.25">
      <c r="E89">
        <v>300520164</v>
      </c>
      <c r="F89">
        <v>2</v>
      </c>
      <c r="H89" s="17" t="s">
        <v>164</v>
      </c>
      <c r="I89" s="2">
        <v>4329.8788256799999</v>
      </c>
      <c r="J89" s="2"/>
      <c r="K89" s="2"/>
      <c r="L89" s="2"/>
      <c r="M89" s="2">
        <v>4329.8788256799999</v>
      </c>
      <c r="N89" s="2"/>
      <c r="O89" s="2"/>
      <c r="P89" s="2"/>
      <c r="Q89" s="2"/>
      <c r="R89" s="2">
        <v>4329.8788256799999</v>
      </c>
    </row>
    <row r="90" spans="1:18" x14ac:dyDescent="0.25">
      <c r="B90" s="15">
        <v>45784</v>
      </c>
      <c r="F90">
        <v>12</v>
      </c>
      <c r="H90" s="16">
        <v>300522034</v>
      </c>
      <c r="I90" s="2"/>
      <c r="J90" s="2"/>
      <c r="K90" s="2">
        <v>5086.0643843399994</v>
      </c>
      <c r="L90" s="2"/>
      <c r="M90" s="2">
        <v>5086.0643843399994</v>
      </c>
      <c r="N90" s="2"/>
      <c r="O90" s="2"/>
      <c r="P90" s="2"/>
      <c r="Q90" s="2"/>
      <c r="R90" s="2">
        <v>5086.0643843399994</v>
      </c>
    </row>
    <row r="91" spans="1:18" x14ac:dyDescent="0.25">
      <c r="C91">
        <v>7</v>
      </c>
      <c r="F91">
        <v>12</v>
      </c>
      <c r="H91" s="17" t="s">
        <v>164</v>
      </c>
      <c r="I91" s="2"/>
      <c r="J91" s="2"/>
      <c r="K91" s="2">
        <v>5086.0643843399994</v>
      </c>
      <c r="L91" s="2"/>
      <c r="M91" s="2">
        <v>5086.0643843399994</v>
      </c>
      <c r="N91" s="2"/>
      <c r="O91" s="2"/>
      <c r="P91" s="2"/>
      <c r="Q91" s="2"/>
      <c r="R91" s="2">
        <v>5086.0643843399994</v>
      </c>
    </row>
    <row r="92" spans="1:18" x14ac:dyDescent="0.25">
      <c r="D92" t="s">
        <v>13</v>
      </c>
      <c r="H92" s="16">
        <v>300521971</v>
      </c>
      <c r="I92" s="2"/>
      <c r="J92" s="2"/>
      <c r="K92" s="2"/>
      <c r="L92" s="2">
        <v>4876.6252354399994</v>
      </c>
      <c r="M92" s="2">
        <v>4876.6252354399994</v>
      </c>
      <c r="N92" s="2"/>
      <c r="O92" s="2"/>
      <c r="P92" s="2"/>
      <c r="Q92" s="2"/>
      <c r="R92" s="2">
        <v>4876.6252354399994</v>
      </c>
    </row>
    <row r="93" spans="1:18" x14ac:dyDescent="0.25">
      <c r="E93">
        <v>300520984</v>
      </c>
      <c r="F93">
        <v>5</v>
      </c>
      <c r="H93" s="17" t="s">
        <v>154</v>
      </c>
      <c r="I93" s="2"/>
      <c r="J93" s="2"/>
      <c r="K93" s="2"/>
      <c r="L93" s="2">
        <v>1950.6500941759998</v>
      </c>
      <c r="M93" s="2">
        <v>1950.6500941759998</v>
      </c>
      <c r="N93" s="2"/>
      <c r="O93" s="2"/>
      <c r="P93" s="2"/>
      <c r="Q93" s="2"/>
      <c r="R93" s="2">
        <v>1950.6500941759998</v>
      </c>
    </row>
    <row r="94" spans="1:18" x14ac:dyDescent="0.25">
      <c r="D94" t="s">
        <v>51</v>
      </c>
      <c r="H94" s="17" t="s">
        <v>153</v>
      </c>
      <c r="I94" s="2"/>
      <c r="J94" s="2"/>
      <c r="K94" s="2"/>
      <c r="L94" s="2">
        <v>2925.9751412639998</v>
      </c>
      <c r="M94" s="2">
        <v>2925.9751412639998</v>
      </c>
      <c r="N94" s="2"/>
      <c r="O94" s="2"/>
      <c r="P94" s="2"/>
      <c r="Q94" s="2"/>
      <c r="R94" s="2">
        <v>2925.9751412639998</v>
      </c>
    </row>
    <row r="95" spans="1:18" x14ac:dyDescent="0.25">
      <c r="E95">
        <v>300522034</v>
      </c>
      <c r="F95">
        <v>7</v>
      </c>
      <c r="H95" s="16">
        <v>300522174</v>
      </c>
      <c r="I95" s="2"/>
      <c r="J95" s="2"/>
      <c r="K95" s="2">
        <v>5086.0643843399994</v>
      </c>
      <c r="L95" s="2"/>
      <c r="M95" s="2">
        <v>5086.0643843399994</v>
      </c>
      <c r="N95" s="2"/>
      <c r="O95" s="2"/>
      <c r="P95" s="2"/>
      <c r="Q95" s="2"/>
      <c r="R95" s="2">
        <v>5086.0643843399994</v>
      </c>
    </row>
    <row r="96" spans="1:18" x14ac:dyDescent="0.25">
      <c r="A96" t="s">
        <v>153</v>
      </c>
      <c r="F96">
        <v>28</v>
      </c>
      <c r="H96" s="17" t="s">
        <v>154</v>
      </c>
      <c r="I96" s="2"/>
      <c r="J96" s="2"/>
      <c r="K96" s="2">
        <v>5086.0643843399994</v>
      </c>
      <c r="L96" s="2"/>
      <c r="M96" s="2">
        <v>5086.0643843399994</v>
      </c>
      <c r="N96" s="2"/>
      <c r="O96" s="2"/>
      <c r="P96" s="2"/>
      <c r="Q96" s="2"/>
      <c r="R96" s="2">
        <v>5086.0643843399994</v>
      </c>
    </row>
    <row r="97" spans="1:18" x14ac:dyDescent="0.25">
      <c r="B97" s="15">
        <v>45777</v>
      </c>
      <c r="F97">
        <v>10</v>
      </c>
      <c r="H97" s="16">
        <v>300522203</v>
      </c>
      <c r="I97" s="2"/>
      <c r="J97" s="2"/>
      <c r="K97" s="2">
        <v>5086.0643843399994</v>
      </c>
      <c r="L97" s="2"/>
      <c r="M97" s="2">
        <v>5086.0643843399994</v>
      </c>
      <c r="N97" s="2"/>
      <c r="O97" s="2"/>
      <c r="P97" s="2"/>
      <c r="Q97" s="2"/>
      <c r="R97" s="2">
        <v>5086.0643843399994</v>
      </c>
    </row>
    <row r="98" spans="1:18" x14ac:dyDescent="0.25">
      <c r="C98">
        <v>6</v>
      </c>
      <c r="F98">
        <v>10</v>
      </c>
      <c r="H98" s="17" t="s">
        <v>154</v>
      </c>
      <c r="I98" s="2"/>
      <c r="J98" s="2"/>
      <c r="K98" s="2">
        <v>5086.0643843399994</v>
      </c>
      <c r="L98" s="2"/>
      <c r="M98" s="2">
        <v>5086.0643843399994</v>
      </c>
      <c r="N98" s="2"/>
      <c r="O98" s="2"/>
      <c r="P98" s="2"/>
      <c r="Q98" s="2"/>
      <c r="R98" s="2">
        <v>5086.0643843399994</v>
      </c>
    </row>
    <row r="99" spans="1:18" x14ac:dyDescent="0.25">
      <c r="D99" t="s">
        <v>55</v>
      </c>
      <c r="H99" s="16">
        <v>300522228</v>
      </c>
      <c r="I99" s="2"/>
      <c r="J99" s="2"/>
      <c r="K99" s="2">
        <v>5086.0643843399994</v>
      </c>
      <c r="L99" s="2"/>
      <c r="M99" s="2">
        <v>5086.0643843399994</v>
      </c>
      <c r="N99" s="2"/>
      <c r="O99" s="2"/>
      <c r="P99" s="2"/>
      <c r="Q99" s="2"/>
      <c r="R99" s="2">
        <v>5086.0643843399994</v>
      </c>
    </row>
    <row r="100" spans="1:18" x14ac:dyDescent="0.25">
      <c r="E100">
        <v>300521718</v>
      </c>
      <c r="F100">
        <v>4</v>
      </c>
      <c r="H100" s="17" t="s">
        <v>154</v>
      </c>
      <c r="I100" s="2"/>
      <c r="J100" s="2"/>
      <c r="K100" s="2">
        <v>5086.0643843399994</v>
      </c>
      <c r="L100" s="2"/>
      <c r="M100" s="2">
        <v>5086.0643843399994</v>
      </c>
      <c r="N100" s="2"/>
      <c r="O100" s="2"/>
      <c r="P100" s="2"/>
      <c r="Q100" s="2"/>
      <c r="R100" s="2">
        <v>5086.0643843399994</v>
      </c>
    </row>
    <row r="101" spans="1:18" x14ac:dyDescent="0.25">
      <c r="E101">
        <v>300521697</v>
      </c>
      <c r="F101">
        <v>4</v>
      </c>
      <c r="H101" s="16">
        <v>300522505</v>
      </c>
      <c r="I101" s="2"/>
      <c r="J101" s="2"/>
      <c r="K101" s="2">
        <v>5086.0643843399994</v>
      </c>
      <c r="L101" s="2"/>
      <c r="M101" s="2">
        <v>5086.0643843399994</v>
      </c>
      <c r="N101" s="2"/>
      <c r="O101" s="2"/>
      <c r="P101" s="2"/>
      <c r="Q101" s="2"/>
      <c r="R101" s="2">
        <v>5086.0643843399994</v>
      </c>
    </row>
    <row r="102" spans="1:18" x14ac:dyDescent="0.25">
      <c r="E102">
        <v>300521852</v>
      </c>
      <c r="F102">
        <v>2</v>
      </c>
      <c r="H102" s="17" t="s">
        <v>154</v>
      </c>
      <c r="I102" s="2"/>
      <c r="J102" s="2"/>
      <c r="K102" s="2">
        <v>5086.0643843399994</v>
      </c>
      <c r="L102" s="2"/>
      <c r="M102" s="2">
        <v>5086.0643843399994</v>
      </c>
      <c r="N102" s="2"/>
      <c r="O102" s="2"/>
      <c r="P102" s="2"/>
      <c r="Q102" s="2"/>
      <c r="R102" s="2">
        <v>5086.0643843399994</v>
      </c>
    </row>
    <row r="103" spans="1:18" x14ac:dyDescent="0.25">
      <c r="B103" s="15">
        <v>45784</v>
      </c>
      <c r="F103">
        <v>18</v>
      </c>
      <c r="H103" s="16">
        <v>300522778</v>
      </c>
      <c r="I103" s="2"/>
      <c r="J103" s="2"/>
      <c r="K103" s="2">
        <v>5086.0643843399994</v>
      </c>
      <c r="L103" s="2"/>
      <c r="M103" s="2">
        <v>5086.0643843399994</v>
      </c>
      <c r="N103" s="2"/>
      <c r="O103" s="2"/>
      <c r="P103" s="2"/>
      <c r="Q103" s="2"/>
      <c r="R103" s="2">
        <v>5086.0643843399994</v>
      </c>
    </row>
    <row r="104" spans="1:18" x14ac:dyDescent="0.25">
      <c r="C104">
        <v>7</v>
      </c>
      <c r="F104">
        <v>3</v>
      </c>
      <c r="H104" s="17" t="s">
        <v>154</v>
      </c>
      <c r="I104" s="2"/>
      <c r="J104" s="2"/>
      <c r="K104" s="2">
        <v>5086.0643843399994</v>
      </c>
      <c r="L104" s="2"/>
      <c r="M104" s="2">
        <v>5086.0643843399994</v>
      </c>
      <c r="N104" s="2"/>
      <c r="O104" s="2"/>
      <c r="P104" s="2"/>
      <c r="Q104" s="2"/>
      <c r="R104" s="2">
        <v>5086.0643843399994</v>
      </c>
    </row>
    <row r="105" spans="1:18" x14ac:dyDescent="0.25">
      <c r="D105" t="s">
        <v>55</v>
      </c>
      <c r="H105" s="4">
        <v>8</v>
      </c>
      <c r="I105" s="2"/>
      <c r="J105" s="2"/>
      <c r="K105" s="2"/>
      <c r="L105" s="2">
        <v>39013.001883519995</v>
      </c>
      <c r="M105" s="2">
        <v>39013.001883519995</v>
      </c>
      <c r="N105" s="2"/>
      <c r="O105" s="2"/>
      <c r="P105" s="2"/>
      <c r="Q105" s="2"/>
      <c r="R105" s="2">
        <v>39013.001883519995</v>
      </c>
    </row>
    <row r="106" spans="1:18" x14ac:dyDescent="0.25">
      <c r="E106">
        <v>300521971</v>
      </c>
      <c r="F106">
        <v>3</v>
      </c>
      <c r="H106" s="16">
        <v>300521290</v>
      </c>
      <c r="I106" s="2"/>
      <c r="J106" s="2"/>
      <c r="K106" s="2"/>
      <c r="L106" s="2">
        <v>4876.6252354399994</v>
      </c>
      <c r="M106" s="2">
        <v>4876.6252354399994</v>
      </c>
      <c r="N106" s="2"/>
      <c r="O106" s="2"/>
      <c r="P106" s="2"/>
      <c r="Q106" s="2"/>
      <c r="R106" s="2">
        <v>4876.6252354399994</v>
      </c>
    </row>
    <row r="107" spans="1:18" x14ac:dyDescent="0.25">
      <c r="C107">
        <v>8</v>
      </c>
      <c r="F107">
        <v>15</v>
      </c>
      <c r="H107" s="17" t="s">
        <v>154</v>
      </c>
      <c r="I107" s="2"/>
      <c r="J107" s="2"/>
      <c r="K107" s="2"/>
      <c r="L107" s="2">
        <v>4876.6252354399994</v>
      </c>
      <c r="M107" s="2">
        <v>4876.6252354399994</v>
      </c>
      <c r="N107" s="2"/>
      <c r="O107" s="2"/>
      <c r="P107" s="2"/>
      <c r="Q107" s="2"/>
      <c r="R107" s="2">
        <v>4876.6252354399994</v>
      </c>
    </row>
    <row r="108" spans="1:18" x14ac:dyDescent="0.25">
      <c r="D108" t="s">
        <v>55</v>
      </c>
      <c r="H108" s="16">
        <v>300522621</v>
      </c>
      <c r="I108" s="2"/>
      <c r="J108" s="2"/>
      <c r="K108" s="2"/>
      <c r="L108" s="2">
        <v>4876.6252354399994</v>
      </c>
      <c r="M108" s="2">
        <v>4876.6252354399994</v>
      </c>
      <c r="N108" s="2"/>
      <c r="O108" s="2"/>
      <c r="P108" s="2"/>
      <c r="Q108" s="2"/>
      <c r="R108" s="2">
        <v>4876.6252354399994</v>
      </c>
    </row>
    <row r="109" spans="1:18" x14ac:dyDescent="0.25">
      <c r="E109">
        <v>300521960</v>
      </c>
      <c r="F109">
        <v>5</v>
      </c>
      <c r="H109" s="17" t="s">
        <v>154</v>
      </c>
      <c r="I109" s="2"/>
      <c r="J109" s="2"/>
      <c r="K109" s="2"/>
      <c r="L109" s="2">
        <v>4876.6252354399994</v>
      </c>
      <c r="M109" s="2">
        <v>4876.6252354399994</v>
      </c>
      <c r="N109" s="2"/>
      <c r="O109" s="2"/>
      <c r="P109" s="2"/>
      <c r="Q109" s="2"/>
      <c r="R109" s="2">
        <v>4876.6252354399994</v>
      </c>
    </row>
    <row r="110" spans="1:18" x14ac:dyDescent="0.25">
      <c r="E110">
        <v>300524964</v>
      </c>
      <c r="F110">
        <v>5</v>
      </c>
      <c r="H110" s="16">
        <v>300522348</v>
      </c>
      <c r="I110" s="2"/>
      <c r="J110" s="2"/>
      <c r="K110" s="2"/>
      <c r="L110" s="2">
        <v>4876.6252354399994</v>
      </c>
      <c r="M110" s="2">
        <v>4876.6252354399994</v>
      </c>
      <c r="N110" s="2"/>
      <c r="O110" s="2"/>
      <c r="P110" s="2"/>
      <c r="Q110" s="2"/>
      <c r="R110" s="2">
        <v>4876.6252354399994</v>
      </c>
    </row>
    <row r="111" spans="1:18" x14ac:dyDescent="0.25">
      <c r="E111">
        <v>300520184</v>
      </c>
      <c r="F111">
        <v>5</v>
      </c>
      <c r="H111" s="17" t="s">
        <v>154</v>
      </c>
      <c r="I111" s="2"/>
      <c r="J111" s="2"/>
      <c r="K111" s="2"/>
      <c r="L111" s="2">
        <v>4876.6252354399994</v>
      </c>
      <c r="M111" s="2">
        <v>4876.6252354399994</v>
      </c>
      <c r="N111" s="2"/>
      <c r="O111" s="2"/>
      <c r="P111" s="2"/>
      <c r="Q111" s="2"/>
      <c r="R111" s="2">
        <v>4876.6252354399994</v>
      </c>
    </row>
    <row r="112" spans="1:18" x14ac:dyDescent="0.25">
      <c r="A112" t="s">
        <v>35</v>
      </c>
      <c r="F112">
        <v>271</v>
      </c>
      <c r="H112" s="16">
        <v>300521604</v>
      </c>
      <c r="I112" s="2"/>
      <c r="J112" s="2"/>
      <c r="K112" s="2"/>
      <c r="L112" s="2">
        <v>4876.6252354399994</v>
      </c>
      <c r="M112" s="2">
        <v>4876.6252354399994</v>
      </c>
      <c r="N112" s="2"/>
      <c r="O112" s="2"/>
      <c r="P112" s="2"/>
      <c r="Q112" s="2"/>
      <c r="R112" s="2">
        <v>4876.6252354399994</v>
      </c>
    </row>
    <row r="113" spans="8:18" x14ac:dyDescent="0.25">
      <c r="H113" s="17" t="s">
        <v>154</v>
      </c>
      <c r="I113" s="2"/>
      <c r="J113" s="2"/>
      <c r="K113" s="2"/>
      <c r="L113" s="2">
        <v>4876.6252354399994</v>
      </c>
      <c r="M113" s="2">
        <v>4876.6252354399994</v>
      </c>
      <c r="N113" s="2"/>
      <c r="O113" s="2"/>
      <c r="P113" s="2"/>
      <c r="Q113" s="2"/>
      <c r="R113" s="2">
        <v>4876.6252354399994</v>
      </c>
    </row>
    <row r="114" spans="8:18" x14ac:dyDescent="0.25">
      <c r="H114" s="16">
        <v>300521421</v>
      </c>
      <c r="I114" s="2"/>
      <c r="J114" s="2"/>
      <c r="K114" s="2"/>
      <c r="L114" s="2">
        <v>4876.6252354399994</v>
      </c>
      <c r="M114" s="2">
        <v>4876.6252354399994</v>
      </c>
      <c r="N114" s="2"/>
      <c r="O114" s="2"/>
      <c r="P114" s="2"/>
      <c r="Q114" s="2"/>
      <c r="R114" s="2">
        <v>4876.6252354399994</v>
      </c>
    </row>
    <row r="115" spans="8:18" x14ac:dyDescent="0.25">
      <c r="H115" s="17" t="s">
        <v>154</v>
      </c>
      <c r="I115" s="2"/>
      <c r="J115" s="2"/>
      <c r="K115" s="2"/>
      <c r="L115" s="2">
        <v>4876.6252354399994</v>
      </c>
      <c r="M115" s="2">
        <v>4876.6252354399994</v>
      </c>
      <c r="N115" s="2"/>
      <c r="O115" s="2"/>
      <c r="P115" s="2"/>
      <c r="Q115" s="2"/>
      <c r="R115" s="2">
        <v>4876.6252354399994</v>
      </c>
    </row>
    <row r="116" spans="8:18" x14ac:dyDescent="0.25">
      <c r="H116" s="16">
        <v>300521960</v>
      </c>
      <c r="I116" s="2"/>
      <c r="J116" s="2"/>
      <c r="K116" s="2"/>
      <c r="L116" s="2">
        <v>4876.6252354399994</v>
      </c>
      <c r="M116" s="2">
        <v>4876.6252354399994</v>
      </c>
      <c r="N116" s="2"/>
      <c r="O116" s="2"/>
      <c r="P116" s="2"/>
      <c r="Q116" s="2"/>
      <c r="R116" s="2">
        <v>4876.6252354399994</v>
      </c>
    </row>
    <row r="117" spans="8:18" x14ac:dyDescent="0.25">
      <c r="H117" s="17" t="s">
        <v>153</v>
      </c>
      <c r="I117" s="2"/>
      <c r="J117" s="2"/>
      <c r="K117" s="2"/>
      <c r="L117" s="2">
        <v>4876.6252354399994</v>
      </c>
      <c r="M117" s="2">
        <v>4876.6252354399994</v>
      </c>
      <c r="N117" s="2"/>
      <c r="O117" s="2"/>
      <c r="P117" s="2"/>
      <c r="Q117" s="2"/>
      <c r="R117" s="2">
        <v>4876.6252354399994</v>
      </c>
    </row>
    <row r="118" spans="8:18" x14ac:dyDescent="0.25">
      <c r="H118" s="16">
        <v>300524964</v>
      </c>
      <c r="I118" s="2"/>
      <c r="J118" s="2"/>
      <c r="K118" s="2"/>
      <c r="L118" s="2">
        <v>4876.6252354399994</v>
      </c>
      <c r="M118" s="2">
        <v>4876.6252354399994</v>
      </c>
      <c r="N118" s="2"/>
      <c r="O118" s="2"/>
      <c r="P118" s="2"/>
      <c r="Q118" s="2"/>
      <c r="R118" s="2">
        <v>4876.6252354399994</v>
      </c>
    </row>
    <row r="119" spans="8:18" x14ac:dyDescent="0.25">
      <c r="H119" s="17" t="s">
        <v>153</v>
      </c>
      <c r="I119" s="2"/>
      <c r="J119" s="2"/>
      <c r="K119" s="2"/>
      <c r="L119" s="2">
        <v>4876.6252354399994</v>
      </c>
      <c r="M119" s="2">
        <v>4876.6252354399994</v>
      </c>
      <c r="N119" s="2"/>
      <c r="O119" s="2"/>
      <c r="P119" s="2"/>
      <c r="Q119" s="2"/>
      <c r="R119" s="2">
        <v>4876.6252354399994</v>
      </c>
    </row>
    <row r="120" spans="8:18" x14ac:dyDescent="0.25">
      <c r="H120" s="16">
        <v>300520184</v>
      </c>
      <c r="I120" s="2"/>
      <c r="J120" s="2"/>
      <c r="K120" s="2"/>
      <c r="L120" s="2">
        <v>4876.6252354399994</v>
      </c>
      <c r="M120" s="2">
        <v>4876.6252354399994</v>
      </c>
      <c r="N120" s="2"/>
      <c r="O120" s="2"/>
      <c r="P120" s="2"/>
      <c r="Q120" s="2"/>
      <c r="R120" s="2">
        <v>4876.6252354399994</v>
      </c>
    </row>
    <row r="121" spans="8:18" x14ac:dyDescent="0.25">
      <c r="H121" s="17" t="s">
        <v>153</v>
      </c>
      <c r="I121" s="2"/>
      <c r="J121" s="2"/>
      <c r="K121" s="2"/>
      <c r="L121" s="2">
        <v>4876.6252354399994</v>
      </c>
      <c r="M121" s="2">
        <v>4876.6252354399994</v>
      </c>
      <c r="N121" s="2"/>
      <c r="O121" s="2"/>
      <c r="P121" s="2"/>
      <c r="Q121" s="2"/>
      <c r="R121" s="2">
        <v>4876.6252354399994</v>
      </c>
    </row>
    <row r="122" spans="8:18" x14ac:dyDescent="0.25">
      <c r="H122" s="4">
        <v>11</v>
      </c>
      <c r="I122" s="2"/>
      <c r="J122" s="2"/>
      <c r="K122" s="2"/>
      <c r="L122" s="2"/>
      <c r="M122" s="2"/>
      <c r="N122" s="2">
        <v>31850.182991140002</v>
      </c>
      <c r="O122" s="2">
        <v>978.85244327999999</v>
      </c>
      <c r="P122" s="2">
        <v>1051.6049897399998</v>
      </c>
      <c r="Q122" s="2">
        <v>2030.4574330199998</v>
      </c>
      <c r="R122" s="2">
        <v>33880.640424160003</v>
      </c>
    </row>
    <row r="123" spans="8:18" x14ac:dyDescent="0.25">
      <c r="H123" s="16">
        <v>300520037</v>
      </c>
      <c r="I123" s="2"/>
      <c r="J123" s="2"/>
      <c r="K123" s="2"/>
      <c r="L123" s="2"/>
      <c r="M123" s="2"/>
      <c r="N123" s="2">
        <v>4746.5525008599998</v>
      </c>
      <c r="O123" s="2"/>
      <c r="P123" s="2"/>
      <c r="Q123" s="2"/>
      <c r="R123" s="2">
        <v>4746.5525008599998</v>
      </c>
    </row>
    <row r="124" spans="8:18" x14ac:dyDescent="0.25">
      <c r="H124" s="17" t="s">
        <v>154</v>
      </c>
      <c r="I124" s="2"/>
      <c r="J124" s="2"/>
      <c r="K124" s="2"/>
      <c r="L124" s="2"/>
      <c r="M124" s="2"/>
      <c r="N124" s="2">
        <v>968.71117922799999</v>
      </c>
      <c r="O124" s="2"/>
      <c r="P124" s="2"/>
      <c r="Q124" s="2"/>
      <c r="R124" s="2">
        <v>968.71117922799999</v>
      </c>
    </row>
    <row r="125" spans="8:18" x14ac:dyDescent="0.25">
      <c r="H125" s="17" t="s">
        <v>164</v>
      </c>
      <c r="I125" s="2"/>
      <c r="J125" s="2"/>
      <c r="K125" s="2"/>
      <c r="L125" s="2"/>
      <c r="M125" s="2"/>
      <c r="N125" s="2">
        <v>3777.8413216319996</v>
      </c>
      <c r="O125" s="2"/>
      <c r="P125" s="2"/>
      <c r="Q125" s="2"/>
      <c r="R125" s="2">
        <v>3777.8413216319996</v>
      </c>
    </row>
    <row r="126" spans="8:18" x14ac:dyDescent="0.25">
      <c r="H126" s="16">
        <v>300521805</v>
      </c>
      <c r="I126" s="2"/>
      <c r="J126" s="2"/>
      <c r="K126" s="2"/>
      <c r="L126" s="2"/>
      <c r="M126" s="2"/>
      <c r="N126" s="2">
        <v>3796.3601516399985</v>
      </c>
      <c r="O126" s="2"/>
      <c r="P126" s="2"/>
      <c r="Q126" s="2"/>
      <c r="R126" s="2">
        <v>3796.3601516399985</v>
      </c>
    </row>
    <row r="127" spans="8:18" x14ac:dyDescent="0.25">
      <c r="H127" s="17" t="s">
        <v>164</v>
      </c>
      <c r="I127" s="2"/>
      <c r="J127" s="2"/>
      <c r="K127" s="2"/>
      <c r="L127" s="2"/>
      <c r="M127" s="2"/>
      <c r="N127" s="2">
        <v>3796.3601516399985</v>
      </c>
      <c r="O127" s="2"/>
      <c r="P127" s="2"/>
      <c r="Q127" s="2"/>
      <c r="R127" s="2">
        <v>3796.3601516399985</v>
      </c>
    </row>
    <row r="128" spans="8:18" x14ac:dyDescent="0.25">
      <c r="H128" s="16">
        <v>300522204</v>
      </c>
      <c r="I128" s="2"/>
      <c r="J128" s="2"/>
      <c r="K128" s="2"/>
      <c r="L128" s="2"/>
      <c r="M128" s="2"/>
      <c r="N128" s="2">
        <v>3683.9243980199999</v>
      </c>
      <c r="O128" s="2"/>
      <c r="P128" s="2"/>
      <c r="Q128" s="2"/>
      <c r="R128" s="2">
        <v>3683.9243980199999</v>
      </c>
    </row>
    <row r="129" spans="8:18" x14ac:dyDescent="0.25">
      <c r="H129" s="17" t="s">
        <v>154</v>
      </c>
      <c r="I129" s="2"/>
      <c r="J129" s="2"/>
      <c r="K129" s="2"/>
      <c r="L129" s="2"/>
      <c r="M129" s="2"/>
      <c r="N129" s="2">
        <v>1324.9781946199998</v>
      </c>
      <c r="O129" s="2"/>
      <c r="P129" s="2"/>
      <c r="Q129" s="2"/>
      <c r="R129" s="2">
        <v>1324.9781946199998</v>
      </c>
    </row>
    <row r="130" spans="8:18" x14ac:dyDescent="0.25">
      <c r="H130" s="17" t="s">
        <v>153</v>
      </c>
      <c r="I130" s="2"/>
      <c r="J130" s="2"/>
      <c r="K130" s="2"/>
      <c r="L130" s="2"/>
      <c r="M130" s="2"/>
      <c r="N130" s="2">
        <v>2358.9462033999998</v>
      </c>
      <c r="O130" s="2"/>
      <c r="P130" s="2"/>
      <c r="Q130" s="2"/>
      <c r="R130" s="2">
        <v>2358.9462033999998</v>
      </c>
    </row>
    <row r="131" spans="8:18" x14ac:dyDescent="0.25">
      <c r="H131" s="16">
        <v>300520391</v>
      </c>
      <c r="I131" s="2"/>
      <c r="J131" s="2"/>
      <c r="K131" s="2"/>
      <c r="L131" s="2"/>
      <c r="M131" s="2"/>
      <c r="N131" s="2">
        <v>3522.9869467599992</v>
      </c>
      <c r="O131" s="2"/>
      <c r="P131" s="2"/>
      <c r="Q131" s="2"/>
      <c r="R131" s="2">
        <v>3522.9869467599992</v>
      </c>
    </row>
    <row r="132" spans="8:18" x14ac:dyDescent="0.25">
      <c r="H132" s="17" t="s">
        <v>199</v>
      </c>
      <c r="I132" s="2"/>
      <c r="J132" s="2"/>
      <c r="K132" s="2"/>
      <c r="L132" s="2"/>
      <c r="M132" s="2"/>
      <c r="N132" s="2">
        <v>3522.9869467599992</v>
      </c>
      <c r="O132" s="2"/>
      <c r="P132" s="2"/>
      <c r="Q132" s="2"/>
      <c r="R132" s="2">
        <v>3522.9869467599992</v>
      </c>
    </row>
    <row r="133" spans="8:18" x14ac:dyDescent="0.25">
      <c r="H133" s="16">
        <v>300521104</v>
      </c>
      <c r="I133" s="2"/>
      <c r="J133" s="2"/>
      <c r="K133" s="2"/>
      <c r="L133" s="2"/>
      <c r="M133" s="2"/>
      <c r="N133" s="2"/>
      <c r="O133" s="2"/>
      <c r="P133" s="2">
        <v>1051.6049897399998</v>
      </c>
      <c r="Q133" s="2">
        <v>1051.6049897399998</v>
      </c>
      <c r="R133" s="2">
        <v>1051.6049897399998</v>
      </c>
    </row>
    <row r="134" spans="8:18" x14ac:dyDescent="0.25">
      <c r="H134" s="17"/>
      <c r="I134" s="2"/>
      <c r="J134" s="2"/>
      <c r="K134" s="2"/>
      <c r="L134" s="2"/>
      <c r="M134" s="2"/>
      <c r="N134" s="2"/>
      <c r="O134" s="2"/>
      <c r="P134" s="2">
        <v>1051.6049897399998</v>
      </c>
      <c r="Q134" s="2">
        <v>1051.6049897399998</v>
      </c>
      <c r="R134" s="2">
        <v>1051.6049897399998</v>
      </c>
    </row>
    <row r="135" spans="8:18" x14ac:dyDescent="0.25">
      <c r="H135" s="16">
        <v>300523923</v>
      </c>
      <c r="I135" s="2"/>
      <c r="J135" s="2"/>
      <c r="K135" s="2"/>
      <c r="L135" s="2"/>
      <c r="M135" s="2"/>
      <c r="N135" s="2"/>
      <c r="O135" s="2">
        <v>978.85244327999999</v>
      </c>
      <c r="P135" s="2"/>
      <c r="Q135" s="2">
        <v>978.85244327999999</v>
      </c>
      <c r="R135" s="2">
        <v>978.85244327999999</v>
      </c>
    </row>
    <row r="136" spans="8:18" x14ac:dyDescent="0.25">
      <c r="H136" s="17" t="s">
        <v>164</v>
      </c>
      <c r="I136" s="2"/>
      <c r="J136" s="2"/>
      <c r="K136" s="2"/>
      <c r="L136" s="2"/>
      <c r="M136" s="2"/>
      <c r="N136" s="2"/>
      <c r="O136" s="2">
        <v>978.85244327999999</v>
      </c>
      <c r="P136" s="2"/>
      <c r="Q136" s="2">
        <v>978.85244327999999</v>
      </c>
      <c r="R136" s="2">
        <v>978.85244327999999</v>
      </c>
    </row>
    <row r="137" spans="8:18" x14ac:dyDescent="0.25">
      <c r="H137" s="16">
        <v>300520672</v>
      </c>
      <c r="I137" s="2"/>
      <c r="J137" s="2"/>
      <c r="K137" s="2"/>
      <c r="L137" s="2"/>
      <c r="M137" s="2"/>
      <c r="N137" s="2">
        <v>2008.4112068199997</v>
      </c>
      <c r="O137" s="2"/>
      <c r="P137" s="2"/>
      <c r="Q137" s="2"/>
      <c r="R137" s="2">
        <v>2008.4112068199997</v>
      </c>
    </row>
    <row r="138" spans="8:18" x14ac:dyDescent="0.25">
      <c r="H138" s="17" t="s">
        <v>166</v>
      </c>
      <c r="I138" s="2"/>
      <c r="J138" s="2"/>
      <c r="K138" s="2"/>
      <c r="L138" s="2"/>
      <c r="M138" s="2"/>
      <c r="N138" s="2">
        <v>2008.4112068199997</v>
      </c>
      <c r="O138" s="2"/>
      <c r="P138" s="2"/>
      <c r="Q138" s="2"/>
      <c r="R138" s="2">
        <v>2008.4112068199997</v>
      </c>
    </row>
    <row r="139" spans="8:18" x14ac:dyDescent="0.25">
      <c r="H139" s="16">
        <v>300521265</v>
      </c>
      <c r="I139" s="2"/>
      <c r="J139" s="2"/>
      <c r="K139" s="2"/>
      <c r="L139" s="2"/>
      <c r="M139" s="2"/>
      <c r="N139" s="2">
        <v>3522.9869467599992</v>
      </c>
      <c r="O139" s="2"/>
      <c r="P139" s="2"/>
      <c r="Q139" s="2"/>
      <c r="R139" s="2">
        <v>3522.9869467599992</v>
      </c>
    </row>
    <row r="140" spans="8:18" x14ac:dyDescent="0.25">
      <c r="H140" s="17" t="s">
        <v>200</v>
      </c>
      <c r="I140" s="2"/>
      <c r="J140" s="2"/>
      <c r="K140" s="2"/>
      <c r="L140" s="2"/>
      <c r="M140" s="2"/>
      <c r="N140" s="2">
        <v>3522.9869467599992</v>
      </c>
      <c r="O140" s="2"/>
      <c r="P140" s="2"/>
      <c r="Q140" s="2"/>
      <c r="R140" s="2">
        <v>3522.9869467599992</v>
      </c>
    </row>
    <row r="141" spans="8:18" x14ac:dyDescent="0.25">
      <c r="H141" s="16">
        <v>300522071</v>
      </c>
      <c r="I141" s="2"/>
      <c r="J141" s="2"/>
      <c r="K141" s="2"/>
      <c r="L141" s="2"/>
      <c r="M141" s="2"/>
      <c r="N141" s="2">
        <v>3522.9869467599992</v>
      </c>
      <c r="O141" s="2"/>
      <c r="P141" s="2"/>
      <c r="Q141" s="2"/>
      <c r="R141" s="2">
        <v>3522.9869467599992</v>
      </c>
    </row>
    <row r="142" spans="8:18" x14ac:dyDescent="0.25">
      <c r="H142" s="17" t="s">
        <v>199</v>
      </c>
      <c r="I142" s="2"/>
      <c r="J142" s="2"/>
      <c r="K142" s="2"/>
      <c r="L142" s="2"/>
      <c r="M142" s="2"/>
      <c r="N142" s="2">
        <v>3522.9869467599992</v>
      </c>
      <c r="O142" s="2"/>
      <c r="P142" s="2"/>
      <c r="Q142" s="2"/>
      <c r="R142" s="2">
        <v>3522.9869467599992</v>
      </c>
    </row>
    <row r="143" spans="8:18" x14ac:dyDescent="0.25">
      <c r="H143" s="16">
        <v>300522181</v>
      </c>
      <c r="I143" s="2"/>
      <c r="J143" s="2"/>
      <c r="K143" s="2"/>
      <c r="L143" s="2"/>
      <c r="M143" s="2"/>
      <c r="N143" s="2">
        <v>3522.9869467599992</v>
      </c>
      <c r="O143" s="2"/>
      <c r="P143" s="2"/>
      <c r="Q143" s="2"/>
      <c r="R143" s="2">
        <v>3522.9869467599992</v>
      </c>
    </row>
    <row r="144" spans="8:18" x14ac:dyDescent="0.25">
      <c r="H144" s="17" t="s">
        <v>199</v>
      </c>
      <c r="I144" s="2"/>
      <c r="J144" s="2"/>
      <c r="K144" s="2"/>
      <c r="L144" s="2"/>
      <c r="M144" s="2"/>
      <c r="N144" s="2">
        <v>3522.9869467599992</v>
      </c>
      <c r="O144" s="2"/>
      <c r="P144" s="2"/>
      <c r="Q144" s="2"/>
      <c r="R144" s="2">
        <v>3522.9869467599992</v>
      </c>
    </row>
    <row r="145" spans="8:18" x14ac:dyDescent="0.25">
      <c r="H145" s="16">
        <v>300521763</v>
      </c>
      <c r="I145" s="2"/>
      <c r="J145" s="2"/>
      <c r="K145" s="2"/>
      <c r="L145" s="2"/>
      <c r="M145" s="2"/>
      <c r="N145" s="2">
        <v>3522.9869467599992</v>
      </c>
      <c r="O145" s="2"/>
      <c r="P145" s="2"/>
      <c r="Q145" s="2"/>
      <c r="R145" s="2">
        <v>3522.9869467599992</v>
      </c>
    </row>
    <row r="146" spans="8:18" x14ac:dyDescent="0.25">
      <c r="H146" s="17" t="s">
        <v>199</v>
      </c>
      <c r="I146" s="2"/>
      <c r="J146" s="2"/>
      <c r="K146" s="2"/>
      <c r="L146" s="2"/>
      <c r="M146" s="2"/>
      <c r="N146" s="2">
        <v>3522.9869467599992</v>
      </c>
      <c r="O146" s="2"/>
      <c r="P146" s="2"/>
      <c r="Q146" s="2"/>
      <c r="R146" s="2">
        <v>3522.9869467599992</v>
      </c>
    </row>
    <row r="147" spans="8:18" x14ac:dyDescent="0.25">
      <c r="H147" s="4" t="s">
        <v>35</v>
      </c>
      <c r="I147" s="2">
        <v>39028.434241859999</v>
      </c>
      <c r="J147" s="2">
        <v>20249.458764699997</v>
      </c>
      <c r="K147" s="2">
        <v>76255.691803180016</v>
      </c>
      <c r="L147" s="2">
        <v>102409.12994424005</v>
      </c>
      <c r="M147" s="2">
        <v>237942.71475397999</v>
      </c>
      <c r="N147" s="2">
        <v>74624.271064380024</v>
      </c>
      <c r="O147" s="2">
        <v>978.85244327999999</v>
      </c>
      <c r="P147" s="2">
        <v>1051.6049897399998</v>
      </c>
      <c r="Q147" s="2">
        <v>2030.4574330199998</v>
      </c>
      <c r="R147" s="2">
        <v>314597.44325137977</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66E141-8518-4820-BFCE-1F884BADB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Crate Types</vt:lpstr>
      <vt:lpstr>Dates</vt:lpstr>
      <vt:lpstr>Data from Interpane</vt:lpstr>
      <vt:lpstr>Sheet1</vt:lpstr>
      <vt:lpstr>Crate BOMs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Pompei, Carly</dc:creator>
  <cp:lastModifiedBy>Pompei, Carly</cp:lastModifiedBy>
  <dcterms:created xsi:type="dcterms:W3CDTF">2025-03-21T15:17:55Z</dcterms:created>
  <dcterms:modified xsi:type="dcterms:W3CDTF">2025-04-16T18:11:41Z</dcterms:modified>
</cp:coreProperties>
</file>