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280" windowWidth="19220" windowHeight="8460" activeTab="2"/>
  </bookViews>
  <sheets>
    <sheet name="Protocol" sheetId="3" r:id="rId1"/>
    <sheet name="Raw Data" sheetId="1" r:id="rId2"/>
    <sheet name="Example Results" sheetId="2" r:id="rId3"/>
    <sheet name="Sample Dilution Guide" sheetId="4" r:id="rId4"/>
  </sheets>
  <calcPr calcId="14000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F13" i="2" l="1"/>
  <c r="A69" i="3"/>
  <c r="A72" i="3"/>
  <c r="D39" i="3"/>
  <c r="F20" i="3"/>
  <c r="F19" i="3"/>
  <c r="E55" i="3"/>
  <c r="E56" i="3"/>
  <c r="E57" i="3"/>
  <c r="E58" i="3"/>
  <c r="E59" i="3"/>
  <c r="E60" i="3"/>
  <c r="E61" i="3"/>
  <c r="E54" i="3"/>
  <c r="B34" i="3"/>
  <c r="C49" i="3"/>
  <c r="C50" i="3"/>
  <c r="C51" i="3"/>
  <c r="C52" i="3"/>
  <c r="C53" i="3"/>
  <c r="C56" i="3"/>
  <c r="C48" i="3"/>
  <c r="D38" i="3"/>
  <c r="F26" i="3"/>
  <c r="F24" i="3"/>
  <c r="C39" i="3"/>
  <c r="D40" i="3"/>
  <c r="C40" i="3"/>
  <c r="D41" i="3"/>
  <c r="C41" i="3"/>
  <c r="D42" i="3"/>
  <c r="C42" i="3"/>
  <c r="D43" i="3"/>
  <c r="C43" i="3"/>
  <c r="D44" i="3"/>
  <c r="C44" i="3"/>
  <c r="D45" i="3"/>
  <c r="C45" i="3"/>
  <c r="D46" i="3"/>
  <c r="C46" i="3"/>
  <c r="D47" i="3"/>
  <c r="C47" i="3"/>
  <c r="C20" i="2"/>
  <c r="D20" i="2"/>
  <c r="E20" i="2"/>
  <c r="F20" i="2"/>
  <c r="G20" i="2"/>
  <c r="H20" i="2"/>
  <c r="I20" i="2"/>
  <c r="J20" i="2"/>
  <c r="K20" i="2"/>
  <c r="L20" i="2"/>
  <c r="M20" i="2"/>
  <c r="N20" i="2"/>
  <c r="O20" i="2"/>
  <c r="P20" i="2"/>
  <c r="Q20" i="2"/>
  <c r="R20" i="2"/>
  <c r="S20" i="2"/>
  <c r="T20" i="2"/>
  <c r="U20" i="2"/>
  <c r="V20" i="2"/>
  <c r="W20" i="2"/>
  <c r="X20" i="2"/>
  <c r="Y20" i="2"/>
  <c r="C21" i="2"/>
  <c r="D21" i="2"/>
  <c r="E21" i="2"/>
  <c r="F21" i="2"/>
  <c r="G21" i="2"/>
  <c r="H21" i="2"/>
  <c r="I21" i="2"/>
  <c r="J21" i="2"/>
  <c r="K21" i="2"/>
  <c r="L21" i="2"/>
  <c r="M21" i="2"/>
  <c r="N21" i="2"/>
  <c r="O21" i="2"/>
  <c r="P21" i="2"/>
  <c r="Q21" i="2"/>
  <c r="R21" i="2"/>
  <c r="S21" i="2"/>
  <c r="T21" i="2"/>
  <c r="U21" i="2"/>
  <c r="V21" i="2"/>
  <c r="W21" i="2"/>
  <c r="X21" i="2"/>
  <c r="Y21" i="2"/>
  <c r="C22" i="2"/>
  <c r="D22" i="2"/>
  <c r="E22" i="2"/>
  <c r="F22" i="2"/>
  <c r="G22" i="2"/>
  <c r="H22" i="2"/>
  <c r="I22" i="2"/>
  <c r="J22" i="2"/>
  <c r="K22" i="2"/>
  <c r="L22" i="2"/>
  <c r="M22" i="2"/>
  <c r="N22" i="2"/>
  <c r="O22" i="2"/>
  <c r="P22" i="2"/>
  <c r="Q22" i="2"/>
  <c r="R22" i="2"/>
  <c r="S22" i="2"/>
  <c r="T22" i="2"/>
  <c r="U22" i="2"/>
  <c r="V22" i="2"/>
  <c r="W22" i="2"/>
  <c r="X22" i="2"/>
  <c r="Y22" i="2"/>
  <c r="C23" i="2"/>
  <c r="D23" i="2"/>
  <c r="E23" i="2"/>
  <c r="F23" i="2"/>
  <c r="G23" i="2"/>
  <c r="H23" i="2"/>
  <c r="I23" i="2"/>
  <c r="J23" i="2"/>
  <c r="K23" i="2"/>
  <c r="L23" i="2"/>
  <c r="M23" i="2"/>
  <c r="N23" i="2"/>
  <c r="O23" i="2"/>
  <c r="P23" i="2"/>
  <c r="Q23" i="2"/>
  <c r="R23" i="2"/>
  <c r="S23" i="2"/>
  <c r="T23" i="2"/>
  <c r="U23" i="2"/>
  <c r="V23" i="2"/>
  <c r="W23" i="2"/>
  <c r="X23" i="2"/>
  <c r="Y23" i="2"/>
  <c r="C24" i="2"/>
  <c r="D24" i="2"/>
  <c r="E24" i="2"/>
  <c r="F24" i="2"/>
  <c r="G24" i="2"/>
  <c r="H24" i="2"/>
  <c r="I24" i="2"/>
  <c r="J24" i="2"/>
  <c r="K24" i="2"/>
  <c r="L24" i="2"/>
  <c r="M24" i="2"/>
  <c r="N24" i="2"/>
  <c r="O24" i="2"/>
  <c r="P24" i="2"/>
  <c r="Q24" i="2"/>
  <c r="R24" i="2"/>
  <c r="S24" i="2"/>
  <c r="T24" i="2"/>
  <c r="U24" i="2"/>
  <c r="V24" i="2"/>
  <c r="W24" i="2"/>
  <c r="X24" i="2"/>
  <c r="Y24" i="2"/>
  <c r="C25" i="2"/>
  <c r="D25" i="2"/>
  <c r="E25" i="2"/>
  <c r="F25" i="2"/>
  <c r="G25" i="2"/>
  <c r="H25" i="2"/>
  <c r="I25" i="2"/>
  <c r="J25" i="2"/>
  <c r="K25" i="2"/>
  <c r="L25" i="2"/>
  <c r="M25" i="2"/>
  <c r="N25" i="2"/>
  <c r="O25" i="2"/>
  <c r="P25" i="2"/>
  <c r="Q25" i="2"/>
  <c r="R25" i="2"/>
  <c r="S25" i="2"/>
  <c r="T25" i="2"/>
  <c r="U25" i="2"/>
  <c r="V25" i="2"/>
  <c r="W25" i="2"/>
  <c r="X25" i="2"/>
  <c r="Y25" i="2"/>
  <c r="C26" i="2"/>
  <c r="D26" i="2"/>
  <c r="E26" i="2"/>
  <c r="F26" i="2"/>
  <c r="G26" i="2"/>
  <c r="H26" i="2"/>
  <c r="I26" i="2"/>
  <c r="J26" i="2"/>
  <c r="K26" i="2"/>
  <c r="L26" i="2"/>
  <c r="M26" i="2"/>
  <c r="N26" i="2"/>
  <c r="O26" i="2"/>
  <c r="P26" i="2"/>
  <c r="Q26" i="2"/>
  <c r="R26" i="2"/>
  <c r="S26" i="2"/>
  <c r="T26" i="2"/>
  <c r="U26" i="2"/>
  <c r="V26" i="2"/>
  <c r="W26" i="2"/>
  <c r="X26" i="2"/>
  <c r="Y26" i="2"/>
  <c r="C27" i="2"/>
  <c r="D27" i="2"/>
  <c r="E27" i="2"/>
  <c r="F27" i="2"/>
  <c r="G27" i="2"/>
  <c r="H27" i="2"/>
  <c r="I27" i="2"/>
  <c r="J27" i="2"/>
  <c r="K27" i="2"/>
  <c r="L27" i="2"/>
  <c r="M27" i="2"/>
  <c r="N27" i="2"/>
  <c r="O27" i="2"/>
  <c r="P27" i="2"/>
  <c r="Q27" i="2"/>
  <c r="R27" i="2"/>
  <c r="S27" i="2"/>
  <c r="T27" i="2"/>
  <c r="U27" i="2"/>
  <c r="V27" i="2"/>
  <c r="W27" i="2"/>
  <c r="X27" i="2"/>
  <c r="Y27" i="2"/>
  <c r="B27" i="2"/>
  <c r="B26" i="2"/>
  <c r="B25" i="2"/>
  <c r="B24" i="2"/>
  <c r="B23" i="2"/>
  <c r="B22" i="2"/>
  <c r="B21" i="2"/>
  <c r="B20" i="2"/>
  <c r="K3" i="2"/>
  <c r="K4" i="2"/>
  <c r="K5" i="2"/>
  <c r="K6" i="2"/>
  <c r="K7" i="2"/>
  <c r="K8" i="2"/>
  <c r="K9" i="2"/>
  <c r="K10" i="2"/>
  <c r="J10" i="2"/>
  <c r="J9" i="2"/>
  <c r="J8" i="2"/>
  <c r="J7" i="2"/>
  <c r="J6" i="2"/>
  <c r="J5" i="2"/>
  <c r="J4" i="2"/>
  <c r="J3" i="2"/>
  <c r="B4" i="2"/>
  <c r="B5" i="2"/>
  <c r="B6" i="2"/>
  <c r="B7" i="2"/>
  <c r="B8" i="2"/>
  <c r="B9" i="2"/>
  <c r="B10" i="2"/>
  <c r="B11" i="2"/>
  <c r="B12" i="2"/>
  <c r="C57" i="3"/>
  <c r="J38" i="2"/>
  <c r="K38" i="2"/>
  <c r="C34" i="2"/>
  <c r="E35" i="2"/>
  <c r="M37" i="2"/>
  <c r="L32" i="2"/>
  <c r="J32" i="2"/>
  <c r="L36" i="2"/>
  <c r="G36" i="2"/>
  <c r="C54" i="3"/>
  <c r="E7" i="2"/>
  <c r="C55" i="3"/>
  <c r="C58" i="3"/>
  <c r="C61" i="3"/>
  <c r="B65" i="3"/>
  <c r="C59" i="3"/>
  <c r="C60" i="3"/>
  <c r="E4" i="2"/>
  <c r="F32" i="2"/>
  <c r="E37" i="2"/>
  <c r="I36" i="2"/>
  <c r="F34" i="2"/>
  <c r="M32" i="2"/>
  <c r="I32" i="2"/>
  <c r="B37" i="2"/>
  <c r="C36" i="2"/>
  <c r="I35" i="2"/>
  <c r="C35" i="2"/>
  <c r="D34" i="2"/>
  <c r="D33" i="2"/>
  <c r="K31" i="2"/>
  <c r="E31" i="2"/>
  <c r="I37" i="2"/>
  <c r="B36" i="2"/>
  <c r="I38" i="2"/>
  <c r="F18" i="3"/>
  <c r="F14" i="3"/>
  <c r="C31" i="2"/>
  <c r="G33" i="2"/>
  <c r="L35" i="2"/>
  <c r="C37" i="2"/>
  <c r="B34" i="2"/>
  <c r="K37" i="2"/>
  <c r="H34" i="2"/>
  <c r="H38" i="2"/>
  <c r="D35" i="2"/>
  <c r="E12" i="2"/>
  <c r="D32" i="2"/>
  <c r="E10" i="2"/>
  <c r="B38" i="2"/>
  <c r="E11" i="2"/>
  <c r="B31" i="2"/>
  <c r="E6" i="2"/>
  <c r="E3" i="2"/>
  <c r="J34" i="2"/>
  <c r="L31" i="2"/>
  <c r="E33" i="2"/>
  <c r="B35" i="2"/>
  <c r="H36" i="2"/>
  <c r="G37" i="2"/>
  <c r="J31" i="2"/>
  <c r="G34" i="2"/>
  <c r="H37" i="2"/>
  <c r="F31" i="2"/>
  <c r="I34" i="2"/>
  <c r="E13" i="2"/>
  <c r="E9" i="2"/>
  <c r="E5" i="2"/>
  <c r="M38" i="2"/>
  <c r="I33" i="2"/>
  <c r="C33" i="2"/>
  <c r="J35" i="2"/>
  <c r="E38" i="2"/>
  <c r="F36" i="2"/>
  <c r="K34" i="2"/>
  <c r="J33" i="2"/>
  <c r="M31" i="2"/>
  <c r="L37" i="2"/>
  <c r="K33" i="2"/>
  <c r="B32" i="2"/>
  <c r="J37" i="2"/>
  <c r="D37" i="2"/>
  <c r="J36" i="2"/>
  <c r="D36" i="2"/>
  <c r="G35" i="2"/>
  <c r="L34" i="2"/>
  <c r="H33" i="2"/>
  <c r="K32" i="2"/>
  <c r="E32" i="2"/>
  <c r="D31" i="2"/>
  <c r="C38" i="2"/>
  <c r="F33" i="2"/>
  <c r="G31" i="2"/>
  <c r="M35" i="2"/>
  <c r="M33" i="2"/>
  <c r="G38" i="2"/>
  <c r="F35" i="2"/>
  <c r="E34" i="2"/>
  <c r="C32" i="2"/>
  <c r="I31" i="2"/>
  <c r="H35" i="2"/>
  <c r="J12" i="2"/>
  <c r="F37" i="2"/>
  <c r="K35" i="2"/>
  <c r="M34" i="2"/>
  <c r="L33" i="2"/>
  <c r="B33" i="2"/>
  <c r="G32" i="2"/>
  <c r="H31" i="2"/>
  <c r="H32" i="2"/>
  <c r="E8" i="2"/>
  <c r="L38" i="2"/>
  <c r="F38" i="2"/>
  <c r="D38" i="2"/>
  <c r="M36" i="2"/>
  <c r="K36" i="2"/>
  <c r="E36" i="2"/>
  <c r="F12" i="3"/>
  <c r="F13" i="3"/>
  <c r="H5" i="2"/>
  <c r="H3" i="2"/>
  <c r="H4" i="2"/>
  <c r="M45" i="2"/>
  <c r="N58" i="4"/>
  <c r="G48" i="2"/>
  <c r="H97" i="4"/>
  <c r="L48" i="2"/>
  <c r="M61" i="4"/>
  <c r="B43" i="2"/>
  <c r="F49" i="2"/>
  <c r="G110" i="4"/>
  <c r="G49" i="2"/>
  <c r="H13" i="4"/>
  <c r="J48" i="2"/>
  <c r="K85" i="4"/>
  <c r="M47" i="2"/>
  <c r="N47" i="4"/>
  <c r="H42" i="2"/>
  <c r="I91" i="4"/>
  <c r="C44" i="2"/>
  <c r="H44" i="2"/>
  <c r="F48" i="2"/>
  <c r="D48" i="2"/>
  <c r="E47" i="2"/>
  <c r="G46" i="2"/>
  <c r="L42" i="2"/>
  <c r="J44" i="2"/>
  <c r="F44" i="2"/>
  <c r="G43" i="2"/>
  <c r="F47" i="2"/>
  <c r="H43" i="2"/>
  <c r="E49" i="2"/>
  <c r="M12" i="4"/>
  <c r="H49" i="2"/>
  <c r="E46" i="2"/>
  <c r="D44" i="2"/>
  <c r="C47" i="2"/>
  <c r="L43" i="2"/>
  <c r="M48" i="2"/>
  <c r="E48" i="2"/>
  <c r="H45" i="2"/>
  <c r="I47" i="2"/>
  <c r="L46" i="2"/>
  <c r="I49" i="2"/>
  <c r="B49" i="2"/>
  <c r="C13" i="4"/>
  <c r="F43" i="2"/>
  <c r="D43" i="2"/>
  <c r="G44" i="2"/>
  <c r="J43" i="2"/>
  <c r="K48" i="2"/>
  <c r="D45" i="2"/>
  <c r="C48" i="2"/>
  <c r="I43" i="2"/>
  <c r="C45" i="2"/>
  <c r="B45" i="2"/>
  <c r="I46" i="2"/>
  <c r="L47" i="2"/>
  <c r="M43" i="2"/>
  <c r="C42" i="2"/>
  <c r="K49" i="2"/>
  <c r="D46" i="2"/>
  <c r="G47" i="2"/>
  <c r="J49" i="2"/>
  <c r="K42" i="2"/>
  <c r="E42" i="2"/>
  <c r="B48" i="2"/>
  <c r="B42" i="2"/>
  <c r="I48" i="2"/>
  <c r="C46" i="2"/>
  <c r="F45" i="2"/>
  <c r="B47" i="2"/>
  <c r="H47" i="2"/>
  <c r="K44" i="2"/>
  <c r="M44" i="2"/>
  <c r="B46" i="2"/>
  <c r="E45" i="2"/>
  <c r="M49" i="2"/>
  <c r="H46" i="2"/>
  <c r="H48" i="2"/>
  <c r="J47" i="2"/>
  <c r="C43" i="2"/>
  <c r="D7" i="4"/>
  <c r="I44" i="2"/>
  <c r="L44" i="2"/>
  <c r="M42" i="2"/>
  <c r="L49" i="2"/>
  <c r="J46" i="2"/>
  <c r="K43" i="2"/>
  <c r="K46" i="2"/>
  <c r="G45" i="2"/>
  <c r="M46" i="2"/>
  <c r="I45" i="2"/>
  <c r="F46" i="2"/>
  <c r="F42" i="2"/>
  <c r="D47" i="2"/>
  <c r="I42" i="2"/>
  <c r="D49" i="2"/>
  <c r="L45" i="2"/>
  <c r="E44" i="2"/>
  <c r="E43" i="2"/>
  <c r="K47" i="2"/>
  <c r="J45" i="2"/>
  <c r="K45" i="2"/>
  <c r="C49" i="2"/>
  <c r="B44" i="2"/>
  <c r="D42" i="2"/>
  <c r="J42" i="2"/>
  <c r="G42" i="2"/>
  <c r="M97" i="4"/>
  <c r="C31" i="4"/>
  <c r="K12" i="4"/>
  <c r="I55" i="4"/>
  <c r="I18" i="4"/>
  <c r="G98" i="4"/>
  <c r="N94" i="4"/>
  <c r="N84" i="4"/>
  <c r="M73" i="4"/>
  <c r="N33" i="4"/>
  <c r="N9" i="4"/>
  <c r="G86" i="4"/>
  <c r="K48" i="4"/>
  <c r="N45" i="4"/>
  <c r="I6" i="4"/>
  <c r="G25" i="4"/>
  <c r="N21" i="4"/>
  <c r="N70" i="4"/>
  <c r="I67" i="4"/>
  <c r="G13" i="4"/>
  <c r="N82" i="4"/>
  <c r="N106" i="4"/>
  <c r="C7" i="4"/>
  <c r="N23" i="4"/>
  <c r="N11" i="4"/>
  <c r="C92" i="4"/>
  <c r="N35" i="4"/>
  <c r="C19" i="4"/>
  <c r="H74" i="4"/>
  <c r="N60" i="4"/>
  <c r="C43" i="4"/>
  <c r="N108" i="4"/>
  <c r="N72" i="4"/>
  <c r="C104" i="4"/>
  <c r="C56" i="4"/>
  <c r="C80" i="4"/>
  <c r="H109" i="4"/>
  <c r="N96" i="4"/>
  <c r="C68" i="4"/>
  <c r="K73" i="4"/>
  <c r="M109" i="4"/>
  <c r="K24" i="4"/>
  <c r="K61" i="4"/>
  <c r="K97" i="4"/>
  <c r="M48" i="4"/>
  <c r="M24" i="4"/>
  <c r="H48" i="4"/>
  <c r="K36" i="4"/>
  <c r="M36" i="4"/>
  <c r="K109" i="4"/>
  <c r="M85" i="4"/>
  <c r="H49" i="4"/>
  <c r="H98" i="4"/>
  <c r="H110" i="4"/>
  <c r="I103" i="4"/>
  <c r="I42" i="4"/>
  <c r="I79" i="4"/>
  <c r="G62" i="4"/>
  <c r="G74" i="4"/>
  <c r="H86" i="4"/>
  <c r="H62" i="4"/>
  <c r="H73" i="4"/>
  <c r="H24" i="4"/>
  <c r="H85" i="4"/>
  <c r="H25" i="4"/>
  <c r="H61" i="4"/>
  <c r="H36" i="4"/>
  <c r="I30" i="4"/>
  <c r="G49" i="4"/>
  <c r="G37" i="4"/>
  <c r="H37" i="4"/>
  <c r="H12" i="4"/>
  <c r="K94" i="4"/>
  <c r="K58" i="4"/>
  <c r="K70" i="4"/>
  <c r="K33" i="4"/>
  <c r="K106" i="4"/>
  <c r="K45" i="4"/>
  <c r="K82" i="4"/>
  <c r="K9" i="4"/>
  <c r="K21" i="4"/>
  <c r="H70" i="4"/>
  <c r="H33" i="4"/>
  <c r="H58" i="4"/>
  <c r="H9" i="4"/>
  <c r="H94" i="4"/>
  <c r="H21" i="4"/>
  <c r="H45" i="4"/>
  <c r="H106" i="4"/>
  <c r="H82" i="4"/>
  <c r="N49" i="4"/>
  <c r="N13" i="4"/>
  <c r="N62" i="4"/>
  <c r="N86" i="4"/>
  <c r="N74" i="4"/>
  <c r="N37" i="4"/>
  <c r="N98" i="4"/>
  <c r="N110" i="4"/>
  <c r="N25" i="4"/>
  <c r="F79" i="4"/>
  <c r="F18" i="4"/>
  <c r="F91" i="4"/>
  <c r="F30" i="4"/>
  <c r="F67" i="4"/>
  <c r="F42" i="4"/>
  <c r="F103" i="4"/>
  <c r="F55" i="4"/>
  <c r="F6" i="4"/>
  <c r="M96" i="4"/>
  <c r="M84" i="4"/>
  <c r="M108" i="4"/>
  <c r="M35" i="4"/>
  <c r="M11" i="4"/>
  <c r="M47" i="4"/>
  <c r="M60" i="4"/>
  <c r="M23" i="4"/>
  <c r="M72" i="4"/>
  <c r="I94" i="4"/>
  <c r="I82" i="4"/>
  <c r="I9" i="4"/>
  <c r="I21" i="4"/>
  <c r="I70" i="4"/>
  <c r="I58" i="4"/>
  <c r="I33" i="4"/>
  <c r="I106" i="4"/>
  <c r="I45" i="4"/>
  <c r="G57" i="4"/>
  <c r="G69" i="4"/>
  <c r="G20" i="4"/>
  <c r="G81" i="4"/>
  <c r="G93" i="4"/>
  <c r="G44" i="4"/>
  <c r="G32" i="4"/>
  <c r="G105" i="4"/>
  <c r="G8" i="4"/>
  <c r="D81" i="4"/>
  <c r="D32" i="4"/>
  <c r="D69" i="4"/>
  <c r="D105" i="4"/>
  <c r="D93" i="4"/>
  <c r="D20" i="4"/>
  <c r="D44" i="4"/>
  <c r="D57" i="4"/>
  <c r="D8" i="4"/>
  <c r="H79" i="4"/>
  <c r="H103" i="4"/>
  <c r="H30" i="4"/>
  <c r="H55" i="4"/>
  <c r="H67" i="4"/>
  <c r="H6" i="4"/>
  <c r="H18" i="4"/>
  <c r="H42" i="4"/>
  <c r="H91" i="4"/>
  <c r="D98" i="4"/>
  <c r="D25" i="4"/>
  <c r="D110" i="4"/>
  <c r="D62" i="4"/>
  <c r="D37" i="4"/>
  <c r="D74" i="4"/>
  <c r="D13" i="4"/>
  <c r="D86" i="4"/>
  <c r="D49" i="4"/>
  <c r="J55" i="4"/>
  <c r="J6" i="4"/>
  <c r="J79" i="4"/>
  <c r="J42" i="4"/>
  <c r="J18" i="4"/>
  <c r="J30" i="4"/>
  <c r="J91" i="4"/>
  <c r="J67" i="4"/>
  <c r="J103" i="4"/>
  <c r="C20" i="4"/>
  <c r="C69" i="4"/>
  <c r="C81" i="4"/>
  <c r="C32" i="4"/>
  <c r="C105" i="4"/>
  <c r="C44" i="4"/>
  <c r="C8" i="4"/>
  <c r="C57" i="4"/>
  <c r="C93" i="4"/>
  <c r="L72" i="4"/>
  <c r="L35" i="4"/>
  <c r="L108" i="4"/>
  <c r="L47" i="4"/>
  <c r="L60" i="4"/>
  <c r="L23" i="4"/>
  <c r="L11" i="4"/>
  <c r="L84" i="4"/>
  <c r="L96" i="4"/>
  <c r="E62" i="4"/>
  <c r="E37" i="4"/>
  <c r="E110" i="4"/>
  <c r="E49" i="4"/>
  <c r="E13" i="4"/>
  <c r="E74" i="4"/>
  <c r="E98" i="4"/>
  <c r="E25" i="4"/>
  <c r="E86" i="4"/>
  <c r="G107" i="4"/>
  <c r="G59" i="4"/>
  <c r="G34" i="4"/>
  <c r="G71" i="4"/>
  <c r="G95" i="4"/>
  <c r="G10" i="4"/>
  <c r="G46" i="4"/>
  <c r="G22" i="4"/>
  <c r="G83" i="4"/>
  <c r="L10" i="4"/>
  <c r="L107" i="4"/>
  <c r="L46" i="4"/>
  <c r="L22" i="4"/>
  <c r="L34" i="4"/>
  <c r="L71" i="4"/>
  <c r="L95" i="4"/>
  <c r="L59" i="4"/>
  <c r="L83" i="4"/>
  <c r="N30" i="4"/>
  <c r="N42" i="4"/>
  <c r="N67" i="4"/>
  <c r="N79" i="4"/>
  <c r="N55" i="4"/>
  <c r="N6" i="4"/>
  <c r="N103" i="4"/>
  <c r="N18" i="4"/>
  <c r="N91" i="4"/>
  <c r="K84" i="4"/>
  <c r="K47" i="4"/>
  <c r="K35" i="4"/>
  <c r="K96" i="4"/>
  <c r="K60" i="4"/>
  <c r="K11" i="4"/>
  <c r="K23" i="4"/>
  <c r="K108" i="4"/>
  <c r="K72" i="4"/>
  <c r="F33" i="4"/>
  <c r="F45" i="4"/>
  <c r="F58" i="4"/>
  <c r="F21" i="4"/>
  <c r="F70" i="4"/>
  <c r="F106" i="4"/>
  <c r="F94" i="4"/>
  <c r="F82" i="4"/>
  <c r="F9" i="4"/>
  <c r="I35" i="4"/>
  <c r="I47" i="4"/>
  <c r="I23" i="4"/>
  <c r="I11" i="4"/>
  <c r="I108" i="4"/>
  <c r="I84" i="4"/>
  <c r="I96" i="4"/>
  <c r="I60" i="4"/>
  <c r="I72" i="4"/>
  <c r="J109" i="4"/>
  <c r="J97" i="4"/>
  <c r="J85" i="4"/>
  <c r="J48" i="4"/>
  <c r="J73" i="4"/>
  <c r="J24" i="4"/>
  <c r="J61" i="4"/>
  <c r="J12" i="4"/>
  <c r="J36" i="4"/>
  <c r="L18" i="4"/>
  <c r="L67" i="4"/>
  <c r="L55" i="4"/>
  <c r="L79" i="4"/>
  <c r="L91" i="4"/>
  <c r="L103" i="4"/>
  <c r="L30" i="4"/>
  <c r="L42" i="4"/>
  <c r="L6" i="4"/>
  <c r="L74" i="4"/>
  <c r="L37" i="4"/>
  <c r="L49" i="4"/>
  <c r="L110" i="4"/>
  <c r="L86" i="4"/>
  <c r="L98" i="4"/>
  <c r="L13" i="4"/>
  <c r="L25" i="4"/>
  <c r="L62" i="4"/>
  <c r="J71" i="4"/>
  <c r="J83" i="4"/>
  <c r="J46" i="4"/>
  <c r="J95" i="4"/>
  <c r="J10" i="4"/>
  <c r="J22" i="4"/>
  <c r="J107" i="4"/>
  <c r="J59" i="4"/>
  <c r="J34" i="4"/>
  <c r="D36" i="4"/>
  <c r="D48" i="4"/>
  <c r="D85" i="4"/>
  <c r="D12" i="4"/>
  <c r="D24" i="4"/>
  <c r="D97" i="4"/>
  <c r="D109" i="4"/>
  <c r="D73" i="4"/>
  <c r="D61" i="4"/>
  <c r="H8" i="4"/>
  <c r="H57" i="4"/>
  <c r="H81" i="4"/>
  <c r="H44" i="4"/>
  <c r="H105" i="4"/>
  <c r="H93" i="4"/>
  <c r="H32" i="4"/>
  <c r="H69" i="4"/>
  <c r="H20" i="4"/>
  <c r="J74" i="4"/>
  <c r="J25" i="4"/>
  <c r="J98" i="4"/>
  <c r="J86" i="4"/>
  <c r="J49" i="4"/>
  <c r="J110" i="4"/>
  <c r="J13" i="4"/>
  <c r="J37" i="4"/>
  <c r="J62" i="4"/>
  <c r="F109" i="4"/>
  <c r="F97" i="4"/>
  <c r="F24" i="4"/>
  <c r="F85" i="4"/>
  <c r="F12" i="4"/>
  <c r="F36" i="4"/>
  <c r="F61" i="4"/>
  <c r="F73" i="4"/>
  <c r="F48" i="4"/>
  <c r="E105" i="4"/>
  <c r="E81" i="4"/>
  <c r="E93" i="4"/>
  <c r="E20" i="4"/>
  <c r="E44" i="4"/>
  <c r="E32" i="4"/>
  <c r="E57" i="4"/>
  <c r="E69" i="4"/>
  <c r="E8" i="4"/>
  <c r="I92" i="4"/>
  <c r="I104" i="4"/>
  <c r="I31" i="4"/>
  <c r="I80" i="4"/>
  <c r="I43" i="4"/>
  <c r="I56" i="4"/>
  <c r="I7" i="4"/>
  <c r="I19" i="4"/>
  <c r="I68" i="4"/>
  <c r="K69" i="4"/>
  <c r="K32" i="4"/>
  <c r="K20" i="4"/>
  <c r="K8" i="4"/>
  <c r="K81" i="4"/>
  <c r="K105" i="4"/>
  <c r="K44" i="4"/>
  <c r="K57" i="4"/>
  <c r="K93" i="4"/>
  <c r="E97" i="4"/>
  <c r="E85" i="4"/>
  <c r="E24" i="4"/>
  <c r="E36" i="4"/>
  <c r="E12" i="4"/>
  <c r="E48" i="4"/>
  <c r="E61" i="4"/>
  <c r="E109" i="4"/>
  <c r="E73" i="4"/>
  <c r="E6" i="4"/>
  <c r="E18" i="4"/>
  <c r="E42" i="4"/>
  <c r="E103" i="4"/>
  <c r="E30" i="4"/>
  <c r="E91" i="4"/>
  <c r="E79" i="4"/>
  <c r="E67" i="4"/>
  <c r="E55" i="4"/>
  <c r="G79" i="4"/>
  <c r="G91" i="4"/>
  <c r="G30" i="4"/>
  <c r="G18" i="4"/>
  <c r="G67" i="4"/>
  <c r="G6" i="4"/>
  <c r="G42" i="4"/>
  <c r="G55" i="4"/>
  <c r="G103" i="4"/>
  <c r="D68" i="4"/>
  <c r="D31" i="4"/>
  <c r="D92" i="4"/>
  <c r="D104" i="4"/>
  <c r="D19" i="4"/>
  <c r="D80" i="4"/>
  <c r="D56" i="4"/>
  <c r="D43" i="4"/>
  <c r="D107" i="4"/>
  <c r="D46" i="4"/>
  <c r="D59" i="4"/>
  <c r="D34" i="4"/>
  <c r="D71" i="4"/>
  <c r="D22" i="4"/>
  <c r="D95" i="4"/>
  <c r="D83" i="4"/>
  <c r="D10" i="4"/>
  <c r="J104" i="4"/>
  <c r="J31" i="4"/>
  <c r="J43" i="4"/>
  <c r="J56" i="4"/>
  <c r="J68" i="4"/>
  <c r="J92" i="4"/>
  <c r="J19" i="4"/>
  <c r="J7" i="4"/>
  <c r="J80" i="4"/>
  <c r="D108" i="4"/>
  <c r="D47" i="4"/>
  <c r="D23" i="4"/>
  <c r="D60" i="4"/>
  <c r="D35" i="4"/>
  <c r="D96" i="4"/>
  <c r="D84" i="4"/>
  <c r="D72" i="4"/>
  <c r="D11" i="4"/>
  <c r="F47" i="4"/>
  <c r="F108" i="4"/>
  <c r="F60" i="4"/>
  <c r="F11" i="4"/>
  <c r="F23" i="4"/>
  <c r="F72" i="4"/>
  <c r="F35" i="4"/>
  <c r="F96" i="4"/>
  <c r="F84" i="4"/>
  <c r="K6" i="4"/>
  <c r="K79" i="4"/>
  <c r="K67" i="4"/>
  <c r="K18" i="4"/>
  <c r="K91" i="4"/>
  <c r="K30" i="4"/>
  <c r="K42" i="4"/>
  <c r="K55" i="4"/>
  <c r="K103" i="4"/>
  <c r="L21" i="4"/>
  <c r="L45" i="4"/>
  <c r="L94" i="4"/>
  <c r="L106" i="4"/>
  <c r="L58" i="4"/>
  <c r="L70" i="4"/>
  <c r="L33" i="4"/>
  <c r="L82" i="4"/>
  <c r="L9" i="4"/>
  <c r="F44" i="4"/>
  <c r="F69" i="4"/>
  <c r="F105" i="4"/>
  <c r="F32" i="4"/>
  <c r="F93" i="4"/>
  <c r="F20" i="4"/>
  <c r="F81" i="4"/>
  <c r="F8" i="4"/>
  <c r="F57" i="4"/>
  <c r="E84" i="4"/>
  <c r="E35" i="4"/>
  <c r="E34" i="4"/>
  <c r="E11" i="4"/>
  <c r="E72" i="4"/>
  <c r="E47" i="4"/>
  <c r="E23" i="4"/>
  <c r="E108" i="4"/>
  <c r="E96" i="4"/>
  <c r="E60" i="4"/>
  <c r="N46" i="4"/>
  <c r="N83" i="4"/>
  <c r="N59" i="4"/>
  <c r="N34" i="4"/>
  <c r="N10" i="4"/>
  <c r="N22" i="4"/>
  <c r="N107" i="4"/>
  <c r="N71" i="4"/>
  <c r="N95" i="4"/>
  <c r="K83" i="4"/>
  <c r="K10" i="4"/>
  <c r="K71" i="4"/>
  <c r="K95" i="4"/>
  <c r="K59" i="4"/>
  <c r="K22" i="4"/>
  <c r="K34" i="4"/>
  <c r="K46" i="4"/>
  <c r="K107" i="4"/>
  <c r="J93" i="4"/>
  <c r="J57" i="4"/>
  <c r="J8" i="4"/>
  <c r="J105" i="4"/>
  <c r="J44" i="4"/>
  <c r="J32" i="4"/>
  <c r="J20" i="4"/>
  <c r="J81" i="4"/>
  <c r="J69" i="4"/>
  <c r="I95" i="4"/>
  <c r="I10" i="4"/>
  <c r="I46" i="4"/>
  <c r="I59" i="4"/>
  <c r="I107" i="4"/>
  <c r="I71" i="4"/>
  <c r="I83" i="4"/>
  <c r="I22" i="4"/>
  <c r="I34" i="4"/>
  <c r="N93" i="4"/>
  <c r="N69" i="4"/>
  <c r="N105" i="4"/>
  <c r="N81" i="4"/>
  <c r="N32" i="4"/>
  <c r="N20" i="4"/>
  <c r="N57" i="4"/>
  <c r="N8" i="4"/>
  <c r="N44" i="4"/>
  <c r="G82" i="4"/>
  <c r="G45" i="4"/>
  <c r="G94" i="4"/>
  <c r="G70" i="4"/>
  <c r="G58" i="4"/>
  <c r="G9" i="4"/>
  <c r="G21" i="4"/>
  <c r="G106" i="4"/>
  <c r="G33" i="4"/>
  <c r="C85" i="4"/>
  <c r="C73" i="4"/>
  <c r="C109" i="4"/>
  <c r="C61" i="4"/>
  <c r="C97" i="4"/>
  <c r="C36" i="4"/>
  <c r="C24" i="4"/>
  <c r="C12" i="4"/>
  <c r="C48" i="4"/>
  <c r="H96" i="4"/>
  <c r="H72" i="4"/>
  <c r="H23" i="4"/>
  <c r="H60" i="4"/>
  <c r="H11" i="4"/>
  <c r="H108" i="4"/>
  <c r="H35" i="4"/>
  <c r="H47" i="4"/>
  <c r="H84" i="4"/>
  <c r="N31" i="4"/>
  <c r="N43" i="4"/>
  <c r="N68" i="4"/>
  <c r="N80" i="4"/>
  <c r="N92" i="4"/>
  <c r="N19" i="4"/>
  <c r="N56" i="4"/>
  <c r="N7" i="4"/>
  <c r="N104" i="4"/>
  <c r="D9" i="4"/>
  <c r="D82" i="4"/>
  <c r="D33" i="4"/>
  <c r="D70" i="4"/>
  <c r="D106" i="4"/>
  <c r="D21" i="4"/>
  <c r="D58" i="4"/>
  <c r="D94" i="4"/>
  <c r="D45" i="4"/>
  <c r="L24" i="4"/>
  <c r="L61" i="4"/>
  <c r="L85" i="4"/>
  <c r="L97" i="4"/>
  <c r="L109" i="4"/>
  <c r="L12" i="4"/>
  <c r="L36" i="4"/>
  <c r="L48" i="4"/>
  <c r="L73" i="4"/>
  <c r="G56" i="4"/>
  <c r="G92" i="4"/>
  <c r="G68" i="4"/>
  <c r="G43" i="4"/>
  <c r="G7" i="4"/>
  <c r="G104" i="4"/>
  <c r="G31" i="4"/>
  <c r="G80" i="4"/>
  <c r="G19" i="4"/>
  <c r="J108" i="4"/>
  <c r="J23" i="4"/>
  <c r="J96" i="4"/>
  <c r="J47" i="4"/>
  <c r="J72" i="4"/>
  <c r="J11" i="4"/>
  <c r="J60" i="4"/>
  <c r="J84" i="4"/>
  <c r="J35" i="4"/>
  <c r="M7" i="4"/>
  <c r="M92" i="4"/>
  <c r="M31" i="4"/>
  <c r="M80" i="4"/>
  <c r="M56" i="4"/>
  <c r="M43" i="4"/>
  <c r="M104" i="4"/>
  <c r="M68" i="4"/>
  <c r="M19" i="4"/>
  <c r="I25" i="4"/>
  <c r="I74" i="4"/>
  <c r="I110" i="4"/>
  <c r="I62" i="4"/>
  <c r="I37" i="4"/>
  <c r="I98" i="4"/>
  <c r="I13" i="4"/>
  <c r="I49" i="4"/>
  <c r="I86" i="4"/>
  <c r="H7" i="4"/>
  <c r="H56" i="4"/>
  <c r="H104" i="4"/>
  <c r="H31" i="4"/>
  <c r="H43" i="4"/>
  <c r="H68" i="4"/>
  <c r="H80" i="4"/>
  <c r="H92" i="4"/>
  <c r="H19" i="4"/>
  <c r="H59" i="4"/>
  <c r="H34" i="4"/>
  <c r="H22" i="4"/>
  <c r="H95" i="4"/>
  <c r="H10" i="4"/>
  <c r="H83" i="4"/>
  <c r="H46" i="4"/>
  <c r="H71" i="4"/>
  <c r="H107" i="4"/>
  <c r="I93" i="4"/>
  <c r="I32" i="4"/>
  <c r="I81" i="4"/>
  <c r="I8" i="4"/>
  <c r="I57" i="4"/>
  <c r="I20" i="4"/>
  <c r="I105" i="4"/>
  <c r="I44" i="4"/>
  <c r="I69" i="4"/>
  <c r="M45" i="4"/>
  <c r="M33" i="4"/>
  <c r="M58" i="4"/>
  <c r="M106" i="4"/>
  <c r="M70" i="4"/>
  <c r="M82" i="4"/>
  <c r="M21" i="4"/>
  <c r="M9" i="4"/>
  <c r="M94" i="4"/>
  <c r="M25" i="4"/>
  <c r="M49" i="4"/>
  <c r="M86" i="4"/>
  <c r="M98" i="4"/>
  <c r="M74" i="4"/>
  <c r="M62" i="4"/>
  <c r="M37" i="4"/>
  <c r="M110" i="4"/>
  <c r="M13" i="4"/>
  <c r="L81" i="4"/>
  <c r="L8" i="4"/>
  <c r="L20" i="4"/>
  <c r="L32" i="4"/>
  <c r="L57" i="4"/>
  <c r="L105" i="4"/>
  <c r="L44" i="4"/>
  <c r="L93" i="4"/>
  <c r="L69" i="4"/>
  <c r="E46" i="4"/>
  <c r="E10" i="4"/>
  <c r="E95" i="4"/>
  <c r="E107" i="4"/>
  <c r="E71" i="4"/>
  <c r="E22" i="4"/>
  <c r="E59" i="4"/>
  <c r="E83" i="4"/>
  <c r="K31" i="4"/>
  <c r="K19" i="4"/>
  <c r="K7" i="4"/>
  <c r="K80" i="4"/>
  <c r="K104" i="4"/>
  <c r="K56" i="4"/>
  <c r="K92" i="4"/>
  <c r="K43" i="4"/>
  <c r="K68" i="4"/>
  <c r="C62" i="4"/>
  <c r="C37" i="4"/>
  <c r="C110" i="4"/>
  <c r="C74" i="4"/>
  <c r="C98" i="4"/>
  <c r="C49" i="4"/>
  <c r="C86" i="4"/>
  <c r="C25" i="4"/>
  <c r="F37" i="4"/>
  <c r="F98" i="4"/>
  <c r="F74" i="4"/>
  <c r="F49" i="4"/>
  <c r="F62" i="4"/>
  <c r="F25" i="4"/>
  <c r="F110" i="4"/>
  <c r="F86" i="4"/>
  <c r="F13" i="4"/>
  <c r="F92" i="4"/>
  <c r="F104" i="4"/>
  <c r="F7" i="4"/>
  <c r="F19" i="4"/>
  <c r="F80" i="4"/>
  <c r="F68" i="4"/>
  <c r="F31" i="4"/>
  <c r="F43" i="4"/>
  <c r="F56" i="4"/>
  <c r="J70" i="4"/>
  <c r="J21" i="4"/>
  <c r="J33" i="4"/>
  <c r="J106" i="4"/>
  <c r="J9" i="4"/>
  <c r="J82" i="4"/>
  <c r="J45" i="4"/>
  <c r="J58" i="4"/>
  <c r="J94" i="4"/>
  <c r="L56" i="4"/>
  <c r="L31" i="4"/>
  <c r="L80" i="4"/>
  <c r="L92" i="4"/>
  <c r="L104" i="4"/>
  <c r="L68" i="4"/>
  <c r="L7" i="4"/>
  <c r="L43" i="4"/>
  <c r="L19" i="4"/>
  <c r="M69" i="4"/>
  <c r="M105" i="4"/>
  <c r="M20" i="4"/>
  <c r="M8" i="4"/>
  <c r="M32" i="4"/>
  <c r="M57" i="4"/>
  <c r="M44" i="4"/>
  <c r="M93" i="4"/>
  <c r="M81" i="4"/>
  <c r="I109" i="4"/>
  <c r="I85" i="4"/>
  <c r="I48" i="4"/>
  <c r="I36" i="4"/>
  <c r="I12" i="4"/>
  <c r="I61" i="4"/>
  <c r="I97" i="4"/>
  <c r="I73" i="4"/>
  <c r="I24" i="4"/>
  <c r="C95" i="4"/>
  <c r="C107" i="4"/>
  <c r="C71" i="4"/>
  <c r="C34" i="4"/>
  <c r="C83" i="4"/>
  <c r="C46" i="4"/>
  <c r="C22" i="4"/>
  <c r="C10" i="4"/>
  <c r="C59" i="4"/>
  <c r="C72" i="4"/>
  <c r="C108" i="4"/>
  <c r="C47" i="4"/>
  <c r="C35" i="4"/>
  <c r="C23" i="4"/>
  <c r="C96" i="4"/>
  <c r="C84" i="4"/>
  <c r="C60" i="4"/>
  <c r="C11" i="4"/>
  <c r="C79" i="4"/>
  <c r="C55" i="4"/>
  <c r="C18" i="4"/>
  <c r="C91" i="4"/>
  <c r="C103" i="4"/>
  <c r="C6" i="4"/>
  <c r="C30" i="4"/>
  <c r="C42" i="4"/>
  <c r="C67" i="4"/>
  <c r="K25" i="4"/>
  <c r="K74" i="4"/>
  <c r="K110" i="4"/>
  <c r="K86" i="4"/>
  <c r="K62" i="4"/>
  <c r="K49" i="4"/>
  <c r="K98" i="4"/>
  <c r="K13" i="4"/>
  <c r="K37" i="4"/>
  <c r="D6" i="4"/>
  <c r="D103" i="4"/>
  <c r="D67" i="4"/>
  <c r="D30" i="4"/>
  <c r="D91" i="4"/>
  <c r="D55" i="4"/>
  <c r="D18" i="4"/>
  <c r="D79" i="4"/>
  <c r="D42" i="4"/>
  <c r="C9" i="4"/>
  <c r="C33" i="4"/>
  <c r="C70" i="4"/>
  <c r="C21" i="4"/>
  <c r="C58" i="4"/>
  <c r="C45" i="4"/>
  <c r="C94" i="4"/>
  <c r="C106" i="4"/>
  <c r="C82" i="4"/>
  <c r="E70" i="4"/>
  <c r="E106" i="4"/>
  <c r="E94" i="4"/>
  <c r="E45" i="4"/>
  <c r="E33" i="4"/>
  <c r="E9" i="4"/>
  <c r="E82" i="4"/>
  <c r="E58" i="4"/>
  <c r="E21" i="4"/>
  <c r="E68" i="4"/>
  <c r="E104" i="4"/>
  <c r="E56" i="4"/>
  <c r="E43" i="4"/>
  <c r="E7" i="4"/>
  <c r="E31" i="4"/>
  <c r="E19" i="4"/>
  <c r="E92" i="4"/>
  <c r="E80" i="4"/>
  <c r="M71" i="4"/>
  <c r="M59" i="4"/>
  <c r="M22" i="4"/>
  <c r="M46" i="4"/>
  <c r="M83" i="4"/>
  <c r="M34" i="4"/>
  <c r="M107" i="4"/>
  <c r="M95" i="4"/>
  <c r="M10" i="4"/>
  <c r="N36" i="4"/>
  <c r="N73" i="4"/>
  <c r="N85" i="4"/>
  <c r="N97" i="4"/>
  <c r="N109" i="4"/>
  <c r="N24" i="4"/>
  <c r="N48" i="4"/>
  <c r="N61" i="4"/>
  <c r="N12" i="4"/>
  <c r="F59" i="4"/>
  <c r="F107" i="4"/>
  <c r="F22" i="4"/>
  <c r="F95" i="4"/>
  <c r="F10" i="4"/>
  <c r="F46" i="4"/>
  <c r="F71" i="4"/>
  <c r="F34" i="4"/>
  <c r="F83" i="4"/>
  <c r="G108" i="4"/>
  <c r="G23" i="4"/>
  <c r="G11" i="4"/>
  <c r="G47" i="4"/>
  <c r="G96" i="4"/>
  <c r="G72" i="4"/>
  <c r="G84" i="4"/>
  <c r="G60" i="4"/>
  <c r="G35" i="4"/>
  <c r="M18" i="4"/>
  <c r="M79" i="4"/>
  <c r="M6" i="4"/>
  <c r="M30" i="4"/>
  <c r="M91" i="4"/>
  <c r="M42" i="4"/>
  <c r="M67" i="4"/>
  <c r="M103" i="4"/>
  <c r="M55" i="4"/>
  <c r="G85" i="4"/>
  <c r="G48" i="4"/>
  <c r="G24" i="4"/>
  <c r="G61" i="4"/>
  <c r="G97" i="4"/>
  <c r="G12" i="4"/>
  <c r="G73" i="4"/>
  <c r="G109" i="4"/>
  <c r="G36" i="4"/>
  <c r="P25" i="4"/>
  <c r="P13" i="4"/>
  <c r="P42" i="4"/>
  <c r="P91" i="4"/>
  <c r="P67" i="4"/>
  <c r="P103" i="4"/>
  <c r="P79" i="4"/>
  <c r="P6" i="4"/>
  <c r="P55" i="4"/>
  <c r="P30" i="4"/>
  <c r="P18" i="4"/>
</calcChain>
</file>

<file path=xl/sharedStrings.xml><?xml version="1.0" encoding="utf-8"?>
<sst xmlns="http://schemas.openxmlformats.org/spreadsheetml/2006/main" count="533" uniqueCount="225">
  <si>
    <t>C</t>
  </si>
  <si>
    <t>A</t>
  </si>
  <si>
    <t>B</t>
  </si>
  <si>
    <t>D</t>
  </si>
  <si>
    <t>E</t>
  </si>
  <si>
    <t>F</t>
  </si>
  <si>
    <t>G</t>
  </si>
  <si>
    <t>H</t>
  </si>
  <si>
    <t>I</t>
  </si>
  <si>
    <t>J</t>
  </si>
  <si>
    <t>K</t>
  </si>
  <si>
    <t>L</t>
  </si>
  <si>
    <t>M</t>
  </si>
  <si>
    <t>N</t>
  </si>
  <si>
    <t>O</t>
  </si>
  <si>
    <t>P</t>
  </si>
  <si>
    <t>Std (ng/ul</t>
  </si>
  <si>
    <t>A1</t>
  </si>
  <si>
    <t>A2</t>
  </si>
  <si>
    <t>Abg-Bkg</t>
  </si>
  <si>
    <t>Slope</t>
  </si>
  <si>
    <t>Intercept</t>
  </si>
  <si>
    <t>Rsq</t>
  </si>
  <si>
    <t xml:space="preserve">Calibration Curve  </t>
  </si>
  <si>
    <t>Avgerage</t>
  </si>
  <si>
    <t>Sample Read Intensity</t>
  </si>
  <si>
    <t>Average Sample Read Intensity-Background</t>
  </si>
  <si>
    <t>Concentration Estimate (ng/ul)</t>
  </si>
  <si>
    <t>Component</t>
  </si>
  <si>
    <t>Vendor</t>
  </si>
  <si>
    <t>Part Number</t>
  </si>
  <si>
    <t>Lot Number</t>
  </si>
  <si>
    <t>PicoGreen Stock</t>
  </si>
  <si>
    <t>Invitrogen</t>
  </si>
  <si>
    <t>Lambda Stock DNA</t>
  </si>
  <si>
    <t>Harvest Reagent Background</t>
  </si>
  <si>
    <t>20X TE Buffer</t>
  </si>
  <si>
    <t>Ultra Pure Water</t>
  </si>
  <si>
    <t>10977-023</t>
  </si>
  <si>
    <t>S1</t>
  </si>
  <si>
    <t>S2</t>
  </si>
  <si>
    <t>S3</t>
  </si>
  <si>
    <t>S4</t>
  </si>
  <si>
    <t>S5</t>
  </si>
  <si>
    <t>S6</t>
  </si>
  <si>
    <t>S7</t>
  </si>
  <si>
    <t>S8</t>
  </si>
  <si>
    <t>S9</t>
  </si>
  <si>
    <t>S10</t>
  </si>
  <si>
    <t>S11</t>
  </si>
  <si>
    <t>S12</t>
  </si>
  <si>
    <t>S13</t>
  </si>
  <si>
    <t>S14</t>
  </si>
  <si>
    <t>S15</t>
  </si>
  <si>
    <t>S16</t>
  </si>
  <si>
    <t>S17</t>
  </si>
  <si>
    <t>S25</t>
  </si>
  <si>
    <t>S33</t>
  </si>
  <si>
    <t>S41</t>
  </si>
  <si>
    <t>S49</t>
  </si>
  <si>
    <t>S57</t>
  </si>
  <si>
    <t>S65</t>
  </si>
  <si>
    <t>S73</t>
  </si>
  <si>
    <t>S81</t>
  </si>
  <si>
    <t>S89</t>
  </si>
  <si>
    <t>S18</t>
  </si>
  <si>
    <t>S26</t>
  </si>
  <si>
    <t>S34</t>
  </si>
  <si>
    <t>S42</t>
  </si>
  <si>
    <t>S50</t>
  </si>
  <si>
    <t>S58</t>
  </si>
  <si>
    <t>S66</t>
  </si>
  <si>
    <t>S74</t>
  </si>
  <si>
    <t>S82</t>
  </si>
  <si>
    <t>S90</t>
  </si>
  <si>
    <t>S19</t>
  </si>
  <si>
    <t>S27</t>
  </si>
  <si>
    <t>S35</t>
  </si>
  <si>
    <t>S43</t>
  </si>
  <si>
    <t>S51</t>
  </si>
  <si>
    <t>S59</t>
  </si>
  <si>
    <t>S67</t>
  </si>
  <si>
    <t>S75</t>
  </si>
  <si>
    <t>S83</t>
  </si>
  <si>
    <t>S91</t>
  </si>
  <si>
    <t>S20</t>
  </si>
  <si>
    <t>S28</t>
  </si>
  <si>
    <t>S36</t>
  </si>
  <si>
    <t>S44</t>
  </si>
  <si>
    <t>S52</t>
  </si>
  <si>
    <t>S60</t>
  </si>
  <si>
    <t>S68</t>
  </si>
  <si>
    <t>S76</t>
  </si>
  <si>
    <t>S84</t>
  </si>
  <si>
    <t>S92</t>
  </si>
  <si>
    <t>S21</t>
  </si>
  <si>
    <t>S29</t>
  </si>
  <si>
    <t>S37</t>
  </si>
  <si>
    <t>S45</t>
  </si>
  <si>
    <t>S53</t>
  </si>
  <si>
    <t>S61</t>
  </si>
  <si>
    <t>S69</t>
  </si>
  <si>
    <t>S77</t>
  </si>
  <si>
    <t>S85</t>
  </si>
  <si>
    <t>S93</t>
  </si>
  <si>
    <t>S22</t>
  </si>
  <si>
    <t>S30</t>
  </si>
  <si>
    <t>S38</t>
  </si>
  <si>
    <t>S46</t>
  </si>
  <si>
    <t>S54</t>
  </si>
  <si>
    <t>S62</t>
  </si>
  <si>
    <t>S70</t>
  </si>
  <si>
    <t>S78</t>
  </si>
  <si>
    <t>S86</t>
  </si>
  <si>
    <t>S94</t>
  </si>
  <si>
    <t>S23</t>
  </si>
  <si>
    <t>S31</t>
  </si>
  <si>
    <t>S39</t>
  </si>
  <si>
    <t>S47</t>
  </si>
  <si>
    <t>S55</t>
  </si>
  <si>
    <t>S63</t>
  </si>
  <si>
    <t>S71</t>
  </si>
  <si>
    <t>S79</t>
  </si>
  <si>
    <t>S87</t>
  </si>
  <si>
    <t>S95</t>
  </si>
  <si>
    <t>S24</t>
  </si>
  <si>
    <t>S32</t>
  </si>
  <si>
    <t>S40</t>
  </si>
  <si>
    <t>S48</t>
  </si>
  <si>
    <t>S56</t>
  </si>
  <si>
    <t>S64</t>
  </si>
  <si>
    <t>S72</t>
  </si>
  <si>
    <t>S80</t>
  </si>
  <si>
    <t>S88</t>
  </si>
  <si>
    <t>S96</t>
  </si>
  <si>
    <t>1:2 Dilution</t>
  </si>
  <si>
    <t>1:3 Dilution</t>
  </si>
  <si>
    <t>1:4 Dilution</t>
  </si>
  <si>
    <t>1:5 dilution</t>
  </si>
  <si>
    <t>1:6 Dilution</t>
  </si>
  <si>
    <t>1:8 Dilution</t>
  </si>
  <si>
    <t>1:10 Dilution</t>
  </si>
  <si>
    <t>1:12 Dilution</t>
  </si>
  <si>
    <t>1:14 Dilution</t>
  </si>
  <si>
    <t>Table 1. Preparation of Standards and Background</t>
  </si>
  <si>
    <t>Sample Dilution Guide</t>
  </si>
  <si>
    <t>Single-Cell mRNA Seq PicoGreen Template</t>
  </si>
  <si>
    <t>Standard 1</t>
  </si>
  <si>
    <t>Standard 2</t>
  </si>
  <si>
    <t>Standard 3</t>
  </si>
  <si>
    <t>Standard 4</t>
  </si>
  <si>
    <t>Standard 5</t>
  </si>
  <si>
    <t>Standard 6</t>
  </si>
  <si>
    <t>Standard 7</t>
  </si>
  <si>
    <t>Standard 8</t>
  </si>
  <si>
    <t>Standard 9</t>
  </si>
  <si>
    <t>Standard 10</t>
  </si>
  <si>
    <t>Harvest Reagent</t>
  </si>
  <si>
    <t>384-well Fluorometer Plate</t>
  </si>
  <si>
    <t>ng/µL</t>
  </si>
  <si>
    <r>
      <t>a) Label a 96-well plate as</t>
    </r>
    <r>
      <rPr>
        <b/>
        <sz val="11"/>
        <color indexed="8"/>
        <rFont val="Calibri"/>
        <family val="2"/>
      </rPr>
      <t xml:space="preserve"> Standard Plate.</t>
    </r>
  </si>
  <si>
    <r>
      <t>a) Label a 96-well plate as</t>
    </r>
    <r>
      <rPr>
        <b/>
        <sz val="11"/>
        <color indexed="8"/>
        <rFont val="Calibri"/>
        <family val="2"/>
      </rPr>
      <t xml:space="preserve"> Sample Plate.</t>
    </r>
  </si>
  <si>
    <t>d) Seal the plate with an adhesive film.</t>
  </si>
  <si>
    <t>e) Vortex and spin down all components.</t>
  </si>
  <si>
    <t>10) Centrifuge the plate  at 1,500 rpm for 1 minute.</t>
  </si>
  <si>
    <t>11) Measure Fluorescence intensity on a 384-well Fluorometer.</t>
  </si>
  <si>
    <t>12) Paste the raw data into the raw data sheet.</t>
  </si>
  <si>
    <t>13) Check the results and sample dilution guide to determine the appropriate dilution factor for library preparation.</t>
  </si>
  <si>
    <t>Paste your data starting in cell A-1.</t>
  </si>
  <si>
    <t xml:space="preserve"> </t>
  </si>
  <si>
    <t>1X TE buffer</t>
  </si>
  <si>
    <t>1X TE Buffer</t>
  </si>
  <si>
    <t>Quant-iT Kit, P11496</t>
  </si>
  <si>
    <t>TOTAL</t>
  </si>
  <si>
    <r>
      <rPr>
        <b/>
        <sz val="11"/>
        <color indexed="8"/>
        <rFont val="Calibri"/>
        <family val="2"/>
      </rPr>
      <t xml:space="preserve"> Note:</t>
    </r>
    <r>
      <rPr>
        <sz val="11"/>
        <color theme="1"/>
        <rFont val="Calibri"/>
        <family val="2"/>
        <scheme val="minor"/>
      </rPr>
      <t xml:space="preserve"> Not added to A1.</t>
    </r>
  </si>
  <si>
    <t>Well</t>
  </si>
  <si>
    <t>A3</t>
  </si>
  <si>
    <t>B1</t>
  </si>
  <si>
    <t>B2</t>
  </si>
  <si>
    <t>B3</t>
  </si>
  <si>
    <t>C1</t>
  </si>
  <si>
    <t>C2</t>
  </si>
  <si>
    <t>C3</t>
  </si>
  <si>
    <t>Volume C1 Harvest</t>
  </si>
  <si>
    <t>-</t>
  </si>
  <si>
    <t>b) To the Standard Plate, pipette appropriate volumes of 1XTE as shown in Standard Plate Map below.</t>
  </si>
  <si>
    <t>1X TE</t>
  </si>
  <si>
    <t>Final well volume needed for Picogreen reader</t>
  </si>
  <si>
    <t>Lambda DNA Stock Concentration:</t>
  </si>
  <si>
    <t>Number of Samples to Analyze:</t>
  </si>
  <si>
    <t>2) Prepare diluted PicoGreen Working Solution.</t>
  </si>
  <si>
    <t>4) Prepare standard and background plate.</t>
  </si>
  <si>
    <t>5) Sample dilution:</t>
  </si>
  <si>
    <t>Replicates</t>
  </si>
  <si>
    <t>1) Make/Get 1X TE buffer.</t>
  </si>
  <si>
    <t>a)  Pipette down-up 5 times for mixing (or vortex and spin down).</t>
  </si>
  <si>
    <t>***Remove and discard half of this dilution after mixing.</t>
  </si>
  <si>
    <r>
      <t xml:space="preserve">Conc. (pg/µL) </t>
    </r>
    <r>
      <rPr>
        <b/>
        <sz val="11"/>
        <color indexed="8"/>
        <rFont val="Calibri"/>
        <family val="2"/>
      </rPr>
      <t>λDNA</t>
    </r>
  </si>
  <si>
    <t>3) Prepare 2 ng/µL Lambda DNA  Solution.</t>
  </si>
  <si>
    <t>Volume of Diluent</t>
  </si>
  <si>
    <t>Vol. Required (µL)</t>
  </si>
  <si>
    <t>Volume of 1X TE (µL)</t>
  </si>
  <si>
    <t>Fluidigm, the Fluidigm logo, and C1 are trademarks or registered trademarks of Fluidigm Corporation in the U.S. and/or other countries. All other trademarks are the sole property of their respective owners.  For Research Use Only. Not for use in diagnostic procedures. © Fluidigm Corporation. All rights reserved.</t>
  </si>
  <si>
    <t>D1</t>
  </si>
  <si>
    <t>E1</t>
  </si>
  <si>
    <t>F1</t>
  </si>
  <si>
    <t>G1</t>
  </si>
  <si>
    <t>H1</t>
  </si>
  <si>
    <t>D2</t>
  </si>
  <si>
    <t>E2</t>
  </si>
  <si>
    <t>F2</t>
  </si>
  <si>
    <t>G2</t>
  </si>
  <si>
    <t>H2</t>
  </si>
  <si>
    <t>D3</t>
  </si>
  <si>
    <t>E3</t>
  </si>
  <si>
    <t>F3</t>
  </si>
  <si>
    <t>G3</t>
  </si>
  <si>
    <t>H3</t>
  </si>
  <si>
    <t>&lt;0.1 or &gt;0.3 ng/ul (out of range)</t>
  </si>
  <si>
    <t>0.1-0.3 ng/ul (ideal)</t>
  </si>
  <si>
    <t>Number of samples at 0.1-0.3 ng/ul</t>
  </si>
  <si>
    <t>d) Pipette appropriate volume 2 ng/µL Lambda DNA Solution into wells A1 and B1 of the Standard Plate, and make serial dilution  by transferring from B1 to C1 as shown in Table 1 after pipetting up-down 10 times for thorough mixing. Be sure to remove volume from B2 so final volume is equal to all others. The table below is provided as an example. Alternatively, prepare 10 two-fold serial dilutions  in strip tubes, vortexing well at each step. Concentrations are listed in table 1 below.</t>
  </si>
  <si>
    <t xml:space="preserve"> </t>
    <phoneticPr fontId="21"/>
  </si>
  <si>
    <t>Positive Control    C1</t>
  </si>
  <si>
    <t>Negative control   D1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</si>
</sst>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
    <numFmt numFmtId="165" formatCode="0.000"/>
    <numFmt numFmtId="166" formatCode="0.0\ &quot;ul&quot;"/>
    <numFmt numFmtId="167" formatCode="0.0"/>
  </numFmts>
  <fonts count="25"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i/>
      <sz val="14"/>
      <color theme="1"/>
      <name val="Calibri"/>
      <family val="2"/>
      <scheme val="minor"/>
    </font>
    <font>
      <sz val="9"/>
      <color theme="1"/>
      <name val="Calibri"/>
      <family val="2"/>
      <scheme val="minor"/>
    </font>
    <font>
      <sz val="6"/>
      <name val="Calibri"/>
      <family val="3"/>
      <charset val="128"/>
      <scheme val="minor"/>
    </font>
    <font>
      <sz val="11"/>
      <name val="Calibri"/>
      <family val="2"/>
      <scheme val="minor"/>
    </font>
    <font>
      <b/>
      <sz val="11"/>
      <color rgb="FFFF0000"/>
      <name val="Calibri"/>
      <family val="3"/>
      <charset val="128"/>
      <scheme val="minor"/>
    </font>
    <font>
      <b/>
      <sz val="11"/>
      <color theme="1"/>
      <name val="Calibri"/>
      <family val="3"/>
      <charset val="128"/>
      <scheme val="minor"/>
    </font>
  </fonts>
  <fills count="4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2"/>
        <bgColor indexed="64"/>
      </patternFill>
    </fill>
    <fill>
      <patternFill patternType="solid">
        <fgColor rgb="FFFFFF66"/>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8" applyNumberFormat="0" applyAlignment="0" applyProtection="0"/>
    <xf numFmtId="0" fontId="6" fillId="28" borderId="9"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10" applyNumberFormat="0" applyFill="0" applyAlignment="0" applyProtection="0"/>
    <xf numFmtId="0" fontId="10" fillId="0" borderId="11" applyNumberFormat="0" applyFill="0" applyAlignment="0" applyProtection="0"/>
    <xf numFmtId="0" fontId="11" fillId="0" borderId="12" applyNumberFormat="0" applyFill="0" applyAlignment="0" applyProtection="0"/>
    <xf numFmtId="0" fontId="11" fillId="0" borderId="0" applyNumberFormat="0" applyFill="0" applyBorder="0" applyAlignment="0" applyProtection="0"/>
    <xf numFmtId="0" fontId="12" fillId="30" borderId="8" applyNumberFormat="0" applyAlignment="0" applyProtection="0"/>
    <xf numFmtId="0" fontId="13" fillId="0" borderId="13" applyNumberFormat="0" applyFill="0" applyAlignment="0" applyProtection="0"/>
    <xf numFmtId="0" fontId="14" fillId="31" borderId="0" applyNumberFormat="0" applyBorder="0" applyAlignment="0" applyProtection="0"/>
    <xf numFmtId="0" fontId="2" fillId="32" borderId="14" applyNumberFormat="0" applyFont="0" applyAlignment="0" applyProtection="0"/>
    <xf numFmtId="0" fontId="15" fillId="27" borderId="15" applyNumberFormat="0" applyAlignment="0" applyProtection="0"/>
    <xf numFmtId="0" fontId="16" fillId="0" borderId="0" applyNumberFormat="0" applyFill="0" applyBorder="0" applyAlignment="0" applyProtection="0"/>
    <xf numFmtId="0" fontId="17" fillId="0" borderId="16" applyNumberFormat="0" applyFill="0" applyAlignment="0" applyProtection="0"/>
    <xf numFmtId="0" fontId="18" fillId="0" borderId="0" applyNumberFormat="0" applyFill="0" applyBorder="0" applyAlignment="0" applyProtection="0"/>
  </cellStyleXfs>
  <cellXfs count="78">
    <xf numFmtId="0" fontId="0" fillId="0" borderId="0" xfId="0"/>
    <xf numFmtId="1" fontId="0" fillId="0" borderId="0" xfId="0" applyNumberFormat="1"/>
    <xf numFmtId="0" fontId="0" fillId="0" borderId="1" xfId="0" applyBorder="1"/>
    <xf numFmtId="1" fontId="0" fillId="0" borderId="1" xfId="0" applyNumberFormat="1" applyBorder="1"/>
    <xf numFmtId="0" fontId="0" fillId="0" borderId="1" xfId="0" applyBorder="1" applyAlignment="1">
      <alignment horizontal="center"/>
    </xf>
    <xf numFmtId="0" fontId="17" fillId="0" borderId="1" xfId="0" applyFont="1" applyBorder="1"/>
    <xf numFmtId="0" fontId="17" fillId="0" borderId="1" xfId="0" applyFont="1" applyBorder="1" applyAlignment="1">
      <alignment horizontal="center"/>
    </xf>
    <xf numFmtId="164" fontId="0" fillId="0" borderId="1" xfId="0" applyNumberFormat="1" applyBorder="1"/>
    <xf numFmtId="0" fontId="17" fillId="33" borderId="1" xfId="0" applyFont="1" applyFill="1" applyBorder="1"/>
    <xf numFmtId="1" fontId="17" fillId="33" borderId="1" xfId="0" applyNumberFormat="1" applyFont="1" applyFill="1" applyBorder="1"/>
    <xf numFmtId="1" fontId="0" fillId="33" borderId="1" xfId="0" applyNumberFormat="1" applyFill="1" applyBorder="1"/>
    <xf numFmtId="0" fontId="17" fillId="0" borderId="0" xfId="0" applyFont="1"/>
    <xf numFmtId="0" fontId="0" fillId="34" borderId="1" xfId="0" applyFill="1" applyBorder="1" applyAlignment="1">
      <alignment horizontal="center"/>
    </xf>
    <xf numFmtId="1" fontId="0" fillId="0" borderId="1" xfId="0" applyNumberFormat="1" applyBorder="1" applyAlignment="1">
      <alignment horizontal="center"/>
    </xf>
    <xf numFmtId="0" fontId="0" fillId="35" borderId="1" xfId="0" applyFill="1" applyBorder="1" applyAlignment="1">
      <alignment horizontal="center"/>
    </xf>
    <xf numFmtId="165" fontId="0" fillId="0" borderId="1" xfId="0" applyNumberFormat="1" applyBorder="1" applyAlignment="1">
      <alignment horizontal="center"/>
    </xf>
    <xf numFmtId="0" fontId="19" fillId="0" borderId="0" xfId="0" applyFont="1"/>
    <xf numFmtId="0" fontId="0" fillId="33" borderId="2" xfId="0" applyFill="1" applyBorder="1" applyAlignment="1">
      <alignment horizontal="center"/>
    </xf>
    <xf numFmtId="0" fontId="17" fillId="0" borderId="0" xfId="0" applyFont="1" applyBorder="1"/>
    <xf numFmtId="0" fontId="0" fillId="33" borderId="1" xfId="0" applyFill="1" applyBorder="1" applyAlignment="1">
      <alignment horizontal="center"/>
    </xf>
    <xf numFmtId="166" fontId="0" fillId="0" borderId="1" xfId="0" applyNumberFormat="1" applyBorder="1" applyAlignment="1">
      <alignment horizontal="center"/>
    </xf>
    <xf numFmtId="166" fontId="0" fillId="0" borderId="0" xfId="0" applyNumberFormat="1" applyBorder="1" applyAlignment="1">
      <alignment horizontal="center"/>
    </xf>
    <xf numFmtId="0" fontId="0" fillId="0" borderId="1" xfId="0" applyFont="1" applyBorder="1" applyAlignment="1">
      <alignment horizontal="center"/>
    </xf>
    <xf numFmtId="165" fontId="0" fillId="0" borderId="1" xfId="0" applyNumberFormat="1" applyFont="1" applyBorder="1" applyAlignment="1">
      <alignment horizontal="center"/>
    </xf>
    <xf numFmtId="167" fontId="0" fillId="0" borderId="0" xfId="0" applyNumberFormat="1" applyBorder="1" applyAlignment="1">
      <alignment horizontal="center"/>
    </xf>
    <xf numFmtId="167" fontId="0" fillId="0" borderId="0" xfId="0" applyNumberFormat="1"/>
    <xf numFmtId="167" fontId="0" fillId="0" borderId="0" xfId="0" applyNumberFormat="1" applyBorder="1" applyAlignment="1">
      <alignment horizontal="left"/>
    </xf>
    <xf numFmtId="0" fontId="0" fillId="36" borderId="0" xfId="0" applyFill="1" applyBorder="1" applyAlignment="1">
      <alignment horizontal="left"/>
    </xf>
    <xf numFmtId="0" fontId="0" fillId="36" borderId="1" xfId="0" applyFill="1" applyBorder="1" applyAlignment="1">
      <alignment horizontal="center"/>
    </xf>
    <xf numFmtId="0" fontId="0" fillId="0" borderId="0" xfId="0" applyBorder="1" applyAlignment="1">
      <alignment horizontal="center"/>
    </xf>
    <xf numFmtId="0" fontId="0" fillId="36" borderId="0" xfId="0" applyFill="1" applyBorder="1" applyAlignment="1"/>
    <xf numFmtId="0" fontId="0" fillId="0" borderId="0" xfId="0" applyFill="1" applyBorder="1" applyAlignment="1"/>
    <xf numFmtId="0" fontId="0" fillId="0" borderId="0" xfId="0" applyAlignment="1">
      <alignment wrapText="1"/>
    </xf>
    <xf numFmtId="0" fontId="0" fillId="38" borderId="1" xfId="0" applyFill="1" applyBorder="1" applyAlignment="1">
      <alignment horizontal="center"/>
    </xf>
    <xf numFmtId="0" fontId="0" fillId="39" borderId="1" xfId="0" applyFill="1" applyBorder="1" applyAlignment="1">
      <alignment horizontal="center"/>
    </xf>
    <xf numFmtId="0" fontId="0" fillId="40" borderId="1" xfId="0" applyFill="1" applyBorder="1" applyAlignment="1">
      <alignment horizontal="center"/>
    </xf>
    <xf numFmtId="0" fontId="17" fillId="0" borderId="1" xfId="0" applyFont="1" applyBorder="1" applyAlignment="1">
      <alignment horizontal="center"/>
    </xf>
    <xf numFmtId="0" fontId="0" fillId="36" borderId="0" xfId="0" applyFill="1" applyBorder="1" applyAlignment="1">
      <alignment horizontal="center"/>
    </xf>
    <xf numFmtId="0" fontId="18" fillId="0" borderId="0" xfId="0" applyFont="1"/>
    <xf numFmtId="2" fontId="17" fillId="0" borderId="1" xfId="0" applyNumberFormat="1" applyFont="1" applyBorder="1" applyAlignment="1">
      <alignment horizontal="center"/>
    </xf>
    <xf numFmtId="0" fontId="17" fillId="0" borderId="0" xfId="0" applyFont="1" applyBorder="1" applyAlignment="1">
      <alignment horizontal="center"/>
    </xf>
    <xf numFmtId="0" fontId="0" fillId="0" borderId="3" xfId="0" applyBorder="1" applyAlignment="1">
      <alignment horizontal="center"/>
    </xf>
    <xf numFmtId="0" fontId="0" fillId="36" borderId="3" xfId="0" applyFill="1" applyBorder="1" applyAlignment="1">
      <alignment horizontal="center"/>
    </xf>
    <xf numFmtId="166" fontId="0" fillId="0" borderId="3" xfId="0" applyNumberFormat="1" applyBorder="1" applyAlignment="1">
      <alignment horizontal="center"/>
    </xf>
    <xf numFmtId="0" fontId="0" fillId="0" borderId="4" xfId="0" applyBorder="1" applyAlignment="1">
      <alignment horizontal="center"/>
    </xf>
    <xf numFmtId="0" fontId="0" fillId="36" borderId="4" xfId="0" applyFill="1" applyBorder="1" applyAlignment="1">
      <alignment horizontal="center"/>
    </xf>
    <xf numFmtId="166" fontId="0" fillId="0" borderId="4" xfId="0" applyNumberFormat="1" applyBorder="1" applyAlignment="1">
      <alignment horizontal="center"/>
    </xf>
    <xf numFmtId="0" fontId="0" fillId="0" borderId="0" xfId="0" applyAlignment="1">
      <alignment wrapText="1"/>
    </xf>
    <xf numFmtId="0" fontId="0" fillId="0" borderId="0" xfId="0" applyAlignment="1"/>
    <xf numFmtId="0" fontId="0" fillId="0" borderId="0" xfId="0" applyFont="1" applyBorder="1" applyAlignment="1">
      <alignment horizontal="center"/>
    </xf>
    <xf numFmtId="0" fontId="0" fillId="0" borderId="5" xfId="0" applyFont="1" applyBorder="1" applyAlignment="1">
      <alignment horizontal="center"/>
    </xf>
    <xf numFmtId="0" fontId="0" fillId="0" borderId="5" xfId="0" applyBorder="1" applyAlignment="1">
      <alignment horizontal="center"/>
    </xf>
    <xf numFmtId="0" fontId="0" fillId="0" borderId="0" xfId="0" applyFill="1" applyBorder="1" applyAlignment="1">
      <alignment horizontal="center"/>
    </xf>
    <xf numFmtId="2" fontId="0" fillId="0" borderId="0" xfId="0" applyNumberFormat="1"/>
    <xf numFmtId="0" fontId="17" fillId="0" borderId="3" xfId="0" applyFont="1" applyBorder="1" applyAlignment="1">
      <alignment horizontal="center"/>
    </xf>
    <xf numFmtId="0" fontId="17" fillId="0" borderId="3" xfId="0" applyFont="1" applyFill="1" applyBorder="1" applyAlignment="1">
      <alignment horizontal="center"/>
    </xf>
    <xf numFmtId="166" fontId="0" fillId="0" borderId="4" xfId="0" applyNumberFormat="1" applyFill="1" applyBorder="1" applyAlignment="1">
      <alignment horizontal="center"/>
    </xf>
    <xf numFmtId="2" fontId="0" fillId="0" borderId="1" xfId="0" applyNumberFormat="1" applyBorder="1" applyAlignment="1">
      <alignment horizontal="center"/>
    </xf>
    <xf numFmtId="167" fontId="0" fillId="0" borderId="1" xfId="0" applyNumberFormat="1" applyBorder="1" applyAlignment="1">
      <alignment horizontal="center"/>
    </xf>
    <xf numFmtId="167" fontId="0" fillId="0" borderId="6" xfId="0" applyNumberFormat="1" applyBorder="1" applyAlignment="1">
      <alignment horizontal="center"/>
    </xf>
    <xf numFmtId="0" fontId="0" fillId="0" borderId="0" xfId="0" applyFont="1"/>
    <xf numFmtId="0" fontId="0" fillId="37" borderId="0" xfId="0" applyFont="1" applyFill="1"/>
    <xf numFmtId="0" fontId="17" fillId="0" borderId="0" xfId="0" applyFont="1" applyAlignment="1">
      <alignment horizontal="center" wrapText="1"/>
    </xf>
    <xf numFmtId="0" fontId="0" fillId="35" borderId="1" xfId="0" applyFont="1" applyFill="1" applyBorder="1" applyAlignment="1">
      <alignment horizontal="center"/>
    </xf>
    <xf numFmtId="1" fontId="0" fillId="0" borderId="0" xfId="0" applyNumberFormat="1" applyFont="1" applyAlignment="1">
      <alignment horizontal="center"/>
    </xf>
    <xf numFmtId="1" fontId="0" fillId="0" borderId="0" xfId="0" applyNumberFormat="1" applyFont="1"/>
    <xf numFmtId="0" fontId="0" fillId="0" borderId="0" xfId="0" applyFont="1" applyFill="1"/>
    <xf numFmtId="0" fontId="0" fillId="41" borderId="0" xfId="0" applyFont="1" applyFill="1"/>
    <xf numFmtId="165" fontId="0" fillId="0" borderId="0" xfId="0" applyNumberFormat="1"/>
    <xf numFmtId="165" fontId="22" fillId="36" borderId="1" xfId="0" applyNumberFormat="1" applyFont="1" applyFill="1" applyBorder="1" applyAlignment="1">
      <alignment horizontal="center"/>
    </xf>
    <xf numFmtId="165" fontId="0" fillId="36" borderId="1" xfId="0" applyNumberFormat="1" applyFill="1" applyBorder="1" applyAlignment="1">
      <alignment horizontal="center"/>
    </xf>
    <xf numFmtId="165" fontId="23" fillId="0" borderId="1" xfId="0" applyNumberFormat="1" applyFont="1" applyBorder="1" applyAlignment="1">
      <alignment horizontal="center"/>
    </xf>
    <xf numFmtId="165" fontId="24" fillId="0" borderId="1" xfId="0" applyNumberFormat="1" applyFont="1" applyBorder="1" applyAlignment="1">
      <alignment horizontal="center"/>
    </xf>
    <xf numFmtId="165" fontId="22" fillId="33" borderId="1" xfId="0" applyNumberFormat="1" applyFont="1" applyFill="1" applyBorder="1" applyAlignment="1">
      <alignment horizontal="center"/>
    </xf>
    <xf numFmtId="0" fontId="20" fillId="0" borderId="0" xfId="0" applyNumberFormat="1" applyFont="1" applyAlignment="1">
      <alignment horizontal="left" wrapText="1"/>
    </xf>
    <xf numFmtId="0" fontId="0" fillId="0" borderId="0" xfId="0" applyAlignment="1">
      <alignment horizontal="left" wrapText="1"/>
    </xf>
    <xf numFmtId="0" fontId="17" fillId="0" borderId="0" xfId="0" applyFont="1" applyAlignment="1">
      <alignment horizontal="center"/>
    </xf>
    <xf numFmtId="0" fontId="0" fillId="0" borderId="7" xfId="0"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7">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ill>
        <patternFill>
          <bgColor rgb="FF00B050"/>
        </patternFill>
      </fill>
    </dxf>
    <dxf>
      <font>
        <color rgb="FF9C6500"/>
      </font>
      <fill>
        <patternFill>
          <bgColor rgb="FFFFEB9C"/>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006100"/>
      </font>
      <fill>
        <patternFill>
          <bgColor rgb="FFC6EFCE"/>
        </patternFill>
      </fill>
    </dxf>
    <dxf>
      <fill>
        <patternFill>
          <bgColor rgb="FF92D050"/>
        </patternFill>
      </fill>
    </dxf>
    <dxf>
      <font>
        <color rgb="FF006100"/>
      </font>
      <fill>
        <patternFill>
          <bgColor rgb="FFC6EFCE"/>
        </patternFill>
      </fill>
    </dxf>
    <dxf>
      <fill>
        <patternFill>
          <bgColor rgb="FF92D050"/>
        </patternFill>
      </fill>
    </dxf>
    <dxf>
      <font>
        <color rgb="FF006100"/>
      </font>
      <fill>
        <patternFill>
          <bgColor rgb="FFC6EFCE"/>
        </patternFill>
      </fill>
    </dxf>
    <dxf>
      <fill>
        <patternFill>
          <bgColor rgb="FF92D050"/>
        </patternFill>
      </fill>
    </dxf>
    <dxf>
      <fill>
        <patternFill>
          <bgColor rgb="FF92D05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6500"/>
      </font>
      <fill>
        <patternFill>
          <bgColor rgb="FFFFEB9C"/>
        </patternFill>
      </fill>
    </dxf>
    <dxf>
      <fill>
        <patternFill>
          <bgColor rgb="FF92D050"/>
        </patternFill>
      </fill>
    </dxf>
    <dxf>
      <font>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ill>
        <patternFill>
          <bgColor rgb="FF92D050"/>
        </patternFill>
      </fill>
    </dxf>
    <dxf>
      <font>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colors>
    <mruColors>
      <color rgb="FFFFFF66"/>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542925</xdr:colOff>
      <xdr:row>0</xdr:row>
      <xdr:rowOff>428625</xdr:rowOff>
    </xdr:to>
    <xdr:pic>
      <xdr:nvPicPr>
        <xdr:cNvPr id="1124" name="Picture 1" descr="F-Logo.rgb.100.jpg"/>
        <xdr:cNvPicPr>
          <a:picLocks noChangeAspect="1"/>
        </xdr:cNvPicPr>
      </xdr:nvPicPr>
      <xdr:blipFill>
        <a:blip xmlns:r="http://schemas.openxmlformats.org/officeDocument/2006/relationships" r:embed="rId1" cstate="print"/>
        <a:srcRect/>
        <a:stretch>
          <a:fillRect/>
        </a:stretch>
      </xdr:blipFill>
      <xdr:spPr bwMode="auto">
        <a:xfrm>
          <a:off x="4324350" y="0"/>
          <a:ext cx="1838325" cy="428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96"/>
  <sheetViews>
    <sheetView view="pageLayout" topLeftCell="A10" workbookViewId="0">
      <selection activeCell="C25" sqref="C25"/>
    </sheetView>
  </sheetViews>
  <sheetFormatPr baseColWidth="10" defaultColWidth="8.83203125" defaultRowHeight="14" x14ac:dyDescent="0"/>
  <cols>
    <col min="1" max="1" width="8.83203125" customWidth="1"/>
    <col min="2" max="2" width="19.5" customWidth="1"/>
    <col min="3" max="3" width="18.5" customWidth="1"/>
    <col min="4" max="4" width="17.83203125" customWidth="1"/>
    <col min="5" max="5" width="19.5" bestFit="1" customWidth="1"/>
    <col min="6" max="6" width="18.6640625" customWidth="1"/>
    <col min="7" max="7" width="14.33203125" customWidth="1"/>
    <col min="8" max="8" width="8.5" bestFit="1" customWidth="1"/>
    <col min="9" max="25" width="4" bestFit="1" customWidth="1"/>
  </cols>
  <sheetData>
    <row r="1" spans="1:7" ht="36" customHeight="1">
      <c r="A1" s="16" t="s">
        <v>146</v>
      </c>
    </row>
    <row r="3" spans="1:7" ht="15" thickBot="1">
      <c r="A3" s="11" t="s">
        <v>189</v>
      </c>
      <c r="D3" s="11" t="s">
        <v>193</v>
      </c>
    </row>
    <row r="4" spans="1:7" ht="15" thickBot="1">
      <c r="B4" s="17">
        <v>96</v>
      </c>
      <c r="D4" s="17">
        <v>2</v>
      </c>
    </row>
    <row r="5" spans="1:7" ht="15" thickBot="1">
      <c r="A5" s="11" t="s">
        <v>188</v>
      </c>
    </row>
    <row r="6" spans="1:7" ht="15" thickBot="1">
      <c r="B6" s="17">
        <v>500</v>
      </c>
      <c r="C6" t="s">
        <v>159</v>
      </c>
    </row>
    <row r="7" spans="1:7" ht="15" thickBot="1">
      <c r="A7" s="11" t="s">
        <v>187</v>
      </c>
      <c r="B7" s="37"/>
    </row>
    <row r="8" spans="1:7" ht="15" thickBot="1">
      <c r="B8" s="17">
        <v>25</v>
      </c>
    </row>
    <row r="10" spans="1:7">
      <c r="A10" s="11" t="s">
        <v>194</v>
      </c>
    </row>
    <row r="11" spans="1:7" ht="15" thickBot="1">
      <c r="B11" s="54" t="s">
        <v>28</v>
      </c>
      <c r="C11" s="54" t="s">
        <v>29</v>
      </c>
      <c r="D11" s="54" t="s">
        <v>30</v>
      </c>
      <c r="E11" s="54" t="s">
        <v>31</v>
      </c>
      <c r="F11" s="54" t="s">
        <v>200</v>
      </c>
    </row>
    <row r="12" spans="1:7">
      <c r="B12" s="44" t="s">
        <v>36</v>
      </c>
      <c r="C12" s="44" t="s">
        <v>33</v>
      </c>
      <c r="D12" s="44" t="s">
        <v>172</v>
      </c>
      <c r="E12" s="45"/>
      <c r="F12" s="46">
        <f>F14/20</f>
        <v>477.024</v>
      </c>
    </row>
    <row r="13" spans="1:7" ht="15" thickBot="1">
      <c r="B13" s="41" t="s">
        <v>37</v>
      </c>
      <c r="C13" s="41" t="s">
        <v>33</v>
      </c>
      <c r="D13" s="41" t="s">
        <v>38</v>
      </c>
      <c r="E13" s="42"/>
      <c r="F13" s="43">
        <f>F14-F12</f>
        <v>9063.4560000000001</v>
      </c>
    </row>
    <row r="14" spans="1:7">
      <c r="B14" s="40" t="s">
        <v>173</v>
      </c>
      <c r="C14" s="29"/>
      <c r="D14" s="29"/>
      <c r="F14" s="21">
        <f>(SUM(F25, B4*B8/2*D4*1.2, SUM(C38:C61), F18,))*1.2</f>
        <v>9540.48</v>
      </c>
      <c r="G14" s="53"/>
    </row>
    <row r="16" spans="1:7">
      <c r="A16" s="11" t="s">
        <v>190</v>
      </c>
    </row>
    <row r="17" spans="1:11" ht="15" thickBot="1">
      <c r="B17" s="54" t="s">
        <v>28</v>
      </c>
      <c r="C17" s="54" t="s">
        <v>29</v>
      </c>
      <c r="D17" s="54" t="s">
        <v>30</v>
      </c>
      <c r="E17" s="54" t="s">
        <v>31</v>
      </c>
      <c r="F17" s="54" t="s">
        <v>200</v>
      </c>
      <c r="G17" s="18"/>
    </row>
    <row r="18" spans="1:11">
      <c r="B18" s="44" t="s">
        <v>170</v>
      </c>
      <c r="C18" s="44"/>
      <c r="D18" s="44"/>
      <c r="E18" s="45"/>
      <c r="F18" s="46">
        <f>F20-F19</f>
        <v>4298.3999999999996</v>
      </c>
      <c r="G18" s="21"/>
      <c r="H18" s="25"/>
    </row>
    <row r="19" spans="1:11" ht="15" thickBot="1">
      <c r="B19" s="41" t="s">
        <v>32</v>
      </c>
      <c r="C19" s="41" t="s">
        <v>33</v>
      </c>
      <c r="D19" s="41" t="s">
        <v>172</v>
      </c>
      <c r="E19" s="42"/>
      <c r="F19" s="43">
        <f>0.005*F20</f>
        <v>21.6</v>
      </c>
      <c r="G19" s="21"/>
    </row>
    <row r="20" spans="1:11">
      <c r="B20" s="40" t="s">
        <v>173</v>
      </c>
      <c r="C20" s="29"/>
      <c r="D20" s="29"/>
      <c r="F20" s="21">
        <f>(SUM((B4*B8/2*D4*1.2), COUNTA(A38:A61)*B8/2*D4*1.2))*1.2</f>
        <v>4320</v>
      </c>
      <c r="G20" s="21"/>
    </row>
    <row r="22" spans="1:11">
      <c r="A22" s="11" t="s">
        <v>198</v>
      </c>
    </row>
    <row r="23" spans="1:11" ht="15" thickBot="1">
      <c r="B23" s="54" t="s">
        <v>28</v>
      </c>
      <c r="C23" s="54" t="s">
        <v>29</v>
      </c>
      <c r="D23" s="54" t="s">
        <v>30</v>
      </c>
      <c r="E23" s="55" t="s">
        <v>31</v>
      </c>
      <c r="F23" s="55" t="s">
        <v>200</v>
      </c>
    </row>
    <row r="24" spans="1:11">
      <c r="B24" s="44" t="s">
        <v>34</v>
      </c>
      <c r="C24" s="44" t="s">
        <v>33</v>
      </c>
      <c r="D24" s="44" t="s">
        <v>172</v>
      </c>
      <c r="E24" s="45"/>
      <c r="F24" s="56">
        <f>F26*2/B6</f>
        <v>2</v>
      </c>
    </row>
    <row r="25" spans="1:11" ht="15" thickBot="1">
      <c r="B25" s="41" t="s">
        <v>170</v>
      </c>
      <c r="C25" s="41"/>
      <c r="D25" s="41"/>
      <c r="E25" s="42"/>
      <c r="F25" s="43">
        <v>98</v>
      </c>
    </row>
    <row r="26" spans="1:11">
      <c r="B26" s="29" t="s">
        <v>173</v>
      </c>
      <c r="C26" s="29"/>
      <c r="D26" s="29"/>
      <c r="F26" s="21">
        <f>IF((B6)&gt;(B8*D4*1.2*1.2),(B6),(B8*D4*1.2*1.2))</f>
        <v>500</v>
      </c>
    </row>
    <row r="28" spans="1:11">
      <c r="A28" s="11" t="s">
        <v>191</v>
      </c>
    </row>
    <row r="29" spans="1:11">
      <c r="B29" s="31" t="s">
        <v>160</v>
      </c>
    </row>
    <row r="30" spans="1:11">
      <c r="B30" t="s">
        <v>185</v>
      </c>
    </row>
    <row r="31" spans="1:11">
      <c r="B31" t="s">
        <v>174</v>
      </c>
    </row>
    <row r="32" spans="1:11" ht="57.75" customHeight="1">
      <c r="B32" s="75" t="s">
        <v>221</v>
      </c>
      <c r="C32" s="75"/>
      <c r="D32" s="75"/>
      <c r="E32" s="75"/>
      <c r="F32" s="75"/>
      <c r="G32" s="47"/>
      <c r="H32" s="47"/>
      <c r="I32" s="47"/>
      <c r="J32" s="47"/>
      <c r="K32" s="47"/>
    </row>
    <row r="33" spans="1:12" ht="15" customHeight="1">
      <c r="B33" s="75"/>
      <c r="C33" s="75"/>
      <c r="D33" s="75"/>
      <c r="E33" s="75"/>
      <c r="F33" s="75"/>
      <c r="G33" s="47"/>
      <c r="H33" s="47"/>
      <c r="I33" s="47"/>
      <c r="J33" s="47"/>
      <c r="K33" s="47"/>
    </row>
    <row r="34" spans="1:12" ht="15.75" customHeight="1">
      <c r="B34" s="48" t="str">
        <f>"e) Pipette "&amp;E54&amp;" µL C1 Harvest Reagent into well C1-C8 of the Standard Plate."</f>
        <v>e) Pipette 2 µL C1 Harvest Reagent into well C1-C8 of the Standard Plate.</v>
      </c>
      <c r="C34" s="48"/>
      <c r="D34" s="48"/>
      <c r="E34" s="48"/>
      <c r="F34" s="48"/>
      <c r="G34" s="48"/>
      <c r="H34" s="48"/>
      <c r="I34" s="48"/>
      <c r="J34" s="48"/>
      <c r="K34" s="48"/>
      <c r="L34" s="48"/>
    </row>
    <row r="35" spans="1:12">
      <c r="B35" t="s">
        <v>169</v>
      </c>
    </row>
    <row r="36" spans="1:12">
      <c r="A36" s="11" t="s">
        <v>144</v>
      </c>
    </row>
    <row r="37" spans="1:12">
      <c r="A37" s="36" t="s">
        <v>175</v>
      </c>
      <c r="B37" s="36" t="s">
        <v>197</v>
      </c>
      <c r="C37" s="39" t="s">
        <v>201</v>
      </c>
      <c r="D37" s="5" t="s">
        <v>199</v>
      </c>
      <c r="E37" s="5" t="s">
        <v>183</v>
      </c>
    </row>
    <row r="38" spans="1:12">
      <c r="A38" s="22" t="s">
        <v>17</v>
      </c>
      <c r="B38" s="23">
        <v>2000</v>
      </c>
      <c r="C38" s="59">
        <v>0</v>
      </c>
      <c r="D38" s="58">
        <f>($B$8/2)*$D$4*1.2</f>
        <v>30</v>
      </c>
      <c r="E38" s="4" t="s">
        <v>184</v>
      </c>
      <c r="F38" s="24"/>
    </row>
    <row r="39" spans="1:12">
      <c r="A39" s="22" t="s">
        <v>177</v>
      </c>
      <c r="B39" s="23">
        <v>1000</v>
      </c>
      <c r="C39" s="58">
        <f>D39</f>
        <v>30</v>
      </c>
      <c r="D39" s="58">
        <f>($B$8/2)*$D$4*1.2</f>
        <v>30</v>
      </c>
      <c r="E39" s="4" t="s">
        <v>184</v>
      </c>
      <c r="F39" s="24"/>
    </row>
    <row r="40" spans="1:12">
      <c r="A40" s="22" t="s">
        <v>180</v>
      </c>
      <c r="B40" s="23">
        <v>500</v>
      </c>
      <c r="C40" s="58">
        <f t="shared" ref="C40:C47" si="0">D40</f>
        <v>30</v>
      </c>
      <c r="D40" s="58">
        <f t="shared" ref="C40:D53" si="1">($B$8/2)*$D$4*1.2</f>
        <v>30</v>
      </c>
      <c r="E40" s="4" t="s">
        <v>184</v>
      </c>
      <c r="F40" s="24"/>
    </row>
    <row r="41" spans="1:12">
      <c r="A41" s="22" t="s">
        <v>203</v>
      </c>
      <c r="B41" s="23">
        <v>250</v>
      </c>
      <c r="C41" s="58">
        <f t="shared" si="0"/>
        <v>30</v>
      </c>
      <c r="D41" s="58">
        <f t="shared" si="1"/>
        <v>30</v>
      </c>
      <c r="E41" s="4" t="s">
        <v>184</v>
      </c>
      <c r="F41" s="24"/>
    </row>
    <row r="42" spans="1:12">
      <c r="A42" s="22" t="s">
        <v>204</v>
      </c>
      <c r="B42" s="23">
        <v>125</v>
      </c>
      <c r="C42" s="58">
        <f t="shared" si="0"/>
        <v>30</v>
      </c>
      <c r="D42" s="58">
        <f t="shared" si="1"/>
        <v>30</v>
      </c>
      <c r="E42" s="4" t="s">
        <v>184</v>
      </c>
      <c r="F42" s="24"/>
    </row>
    <row r="43" spans="1:12">
      <c r="A43" s="22" t="s">
        <v>205</v>
      </c>
      <c r="B43" s="23">
        <v>62.5</v>
      </c>
      <c r="C43" s="58">
        <f t="shared" si="0"/>
        <v>30</v>
      </c>
      <c r="D43" s="58">
        <f t="shared" si="1"/>
        <v>30</v>
      </c>
      <c r="E43" s="4" t="s">
        <v>184</v>
      </c>
      <c r="F43" s="24"/>
    </row>
    <row r="44" spans="1:12">
      <c r="A44" s="22" t="s">
        <v>206</v>
      </c>
      <c r="B44" s="23">
        <v>31.25</v>
      </c>
      <c r="C44" s="58">
        <f t="shared" si="0"/>
        <v>30</v>
      </c>
      <c r="D44" s="58">
        <f t="shared" si="1"/>
        <v>30</v>
      </c>
      <c r="E44" s="4" t="s">
        <v>184</v>
      </c>
      <c r="F44" s="24"/>
    </row>
    <row r="45" spans="1:12">
      <c r="A45" s="22" t="s">
        <v>207</v>
      </c>
      <c r="B45" s="23">
        <v>15.625</v>
      </c>
      <c r="C45" s="58">
        <f t="shared" si="0"/>
        <v>30</v>
      </c>
      <c r="D45" s="58">
        <f t="shared" si="1"/>
        <v>30</v>
      </c>
      <c r="E45" s="4" t="s">
        <v>184</v>
      </c>
      <c r="F45" s="24"/>
    </row>
    <row r="46" spans="1:12">
      <c r="A46" s="22" t="s">
        <v>17</v>
      </c>
      <c r="B46" s="23">
        <v>7.8125</v>
      </c>
      <c r="C46" s="58">
        <f t="shared" si="0"/>
        <v>30</v>
      </c>
      <c r="D46" s="58">
        <f t="shared" si="1"/>
        <v>30</v>
      </c>
      <c r="E46" s="4" t="s">
        <v>184</v>
      </c>
      <c r="F46" s="24"/>
    </row>
    <row r="47" spans="1:12">
      <c r="A47" s="22" t="s">
        <v>178</v>
      </c>
      <c r="B47" s="23">
        <v>3.90625</v>
      </c>
      <c r="C47" s="58">
        <f t="shared" si="0"/>
        <v>30</v>
      </c>
      <c r="D47" s="58">
        <f t="shared" si="1"/>
        <v>30</v>
      </c>
      <c r="E47" s="4" t="s">
        <v>184</v>
      </c>
      <c r="F47" t="s">
        <v>196</v>
      </c>
    </row>
    <row r="48" spans="1:12">
      <c r="A48" s="22" t="s">
        <v>181</v>
      </c>
      <c r="B48" s="4" t="s">
        <v>171</v>
      </c>
      <c r="C48" s="58">
        <f t="shared" si="1"/>
        <v>30</v>
      </c>
      <c r="D48" s="57" t="s">
        <v>184</v>
      </c>
      <c r="E48" s="4" t="s">
        <v>184</v>
      </c>
      <c r="F48" s="52"/>
    </row>
    <row r="49" spans="1:12">
      <c r="A49" s="22" t="s">
        <v>208</v>
      </c>
      <c r="B49" s="4" t="s">
        <v>171</v>
      </c>
      <c r="C49" s="58">
        <f t="shared" si="1"/>
        <v>30</v>
      </c>
      <c r="D49" s="20" t="s">
        <v>184</v>
      </c>
      <c r="E49" s="4" t="s">
        <v>184</v>
      </c>
    </row>
    <row r="50" spans="1:12">
      <c r="A50" s="50" t="s">
        <v>209</v>
      </c>
      <c r="B50" s="51" t="s">
        <v>171</v>
      </c>
      <c r="C50" s="58">
        <f t="shared" si="1"/>
        <v>30</v>
      </c>
      <c r="D50" s="20" t="s">
        <v>184</v>
      </c>
      <c r="E50" s="4" t="s">
        <v>184</v>
      </c>
    </row>
    <row r="51" spans="1:12">
      <c r="A51" s="22" t="s">
        <v>210</v>
      </c>
      <c r="B51" s="4" t="s">
        <v>171</v>
      </c>
      <c r="C51" s="58">
        <f t="shared" si="1"/>
        <v>30</v>
      </c>
      <c r="D51" s="20" t="s">
        <v>184</v>
      </c>
      <c r="E51" s="4" t="s">
        <v>184</v>
      </c>
    </row>
    <row r="52" spans="1:12">
      <c r="A52" s="22" t="s">
        <v>211</v>
      </c>
      <c r="B52" s="4" t="s">
        <v>171</v>
      </c>
      <c r="C52" s="58">
        <f t="shared" si="1"/>
        <v>30</v>
      </c>
      <c r="D52" s="20" t="s">
        <v>184</v>
      </c>
      <c r="E52" s="4" t="s">
        <v>184</v>
      </c>
    </row>
    <row r="53" spans="1:12">
      <c r="A53" s="22" t="s">
        <v>212</v>
      </c>
      <c r="B53" s="4" t="s">
        <v>171</v>
      </c>
      <c r="C53" s="58">
        <f t="shared" si="1"/>
        <v>30</v>
      </c>
      <c r="D53" s="20" t="s">
        <v>184</v>
      </c>
      <c r="E53" s="4" t="s">
        <v>184</v>
      </c>
    </row>
    <row r="54" spans="1:12">
      <c r="A54" s="22" t="s">
        <v>176</v>
      </c>
      <c r="B54" s="4" t="s">
        <v>157</v>
      </c>
      <c r="C54" s="58">
        <f>$C$53-E54</f>
        <v>28</v>
      </c>
      <c r="D54" s="20" t="s">
        <v>184</v>
      </c>
      <c r="E54" s="58">
        <f>((2/30)*$B$8/2*$D$4*1.2)</f>
        <v>2</v>
      </c>
    </row>
    <row r="55" spans="1:12">
      <c r="A55" s="22" t="s">
        <v>179</v>
      </c>
      <c r="B55" s="4" t="s">
        <v>157</v>
      </c>
      <c r="C55" s="58">
        <f t="shared" ref="C55:C61" si="2">$C$53-E55</f>
        <v>28</v>
      </c>
      <c r="D55" s="20" t="s">
        <v>184</v>
      </c>
      <c r="E55" s="58">
        <f t="shared" ref="E55:E61" si="3">((2/30)*$B$8/2*$D$4*1.2)</f>
        <v>2</v>
      </c>
    </row>
    <row r="56" spans="1:12">
      <c r="A56" s="22" t="s">
        <v>182</v>
      </c>
      <c r="B56" s="4" t="s">
        <v>157</v>
      </c>
      <c r="C56" s="58">
        <f t="shared" si="2"/>
        <v>28</v>
      </c>
      <c r="D56" s="20" t="s">
        <v>184</v>
      </c>
      <c r="E56" s="58">
        <f t="shared" si="3"/>
        <v>2</v>
      </c>
    </row>
    <row r="57" spans="1:12">
      <c r="A57" s="22" t="s">
        <v>213</v>
      </c>
      <c r="B57" s="4" t="s">
        <v>157</v>
      </c>
      <c r="C57" s="58">
        <f t="shared" si="2"/>
        <v>28</v>
      </c>
      <c r="D57" s="20" t="s">
        <v>184</v>
      </c>
      <c r="E57" s="58">
        <f t="shared" si="3"/>
        <v>2</v>
      </c>
    </row>
    <row r="58" spans="1:12">
      <c r="A58" s="22" t="s">
        <v>214</v>
      </c>
      <c r="B58" s="4" t="s">
        <v>157</v>
      </c>
      <c r="C58" s="58">
        <f t="shared" si="2"/>
        <v>28</v>
      </c>
      <c r="D58" s="20" t="s">
        <v>184</v>
      </c>
      <c r="E58" s="58">
        <f t="shared" si="3"/>
        <v>2</v>
      </c>
      <c r="G58" s="24"/>
      <c r="H58" s="24"/>
    </row>
    <row r="59" spans="1:12">
      <c r="A59" s="22" t="s">
        <v>215</v>
      </c>
      <c r="B59" s="4" t="s">
        <v>157</v>
      </c>
      <c r="C59" s="58">
        <f t="shared" si="2"/>
        <v>28</v>
      </c>
      <c r="D59" s="20" t="s">
        <v>184</v>
      </c>
      <c r="E59" s="58">
        <f t="shared" si="3"/>
        <v>2</v>
      </c>
      <c r="G59" s="24"/>
      <c r="H59" s="24"/>
    </row>
    <row r="60" spans="1:12">
      <c r="A60" s="22" t="s">
        <v>216</v>
      </c>
      <c r="B60" s="4" t="s">
        <v>157</v>
      </c>
      <c r="C60" s="58">
        <f t="shared" si="2"/>
        <v>28</v>
      </c>
      <c r="D60" s="20" t="s">
        <v>184</v>
      </c>
      <c r="E60" s="58">
        <f t="shared" si="3"/>
        <v>2</v>
      </c>
      <c r="G60" s="24"/>
      <c r="H60" s="24"/>
    </row>
    <row r="61" spans="1:12">
      <c r="A61" s="22" t="s">
        <v>217</v>
      </c>
      <c r="B61" s="4" t="s">
        <v>157</v>
      </c>
      <c r="C61" s="58">
        <f t="shared" si="2"/>
        <v>28</v>
      </c>
      <c r="D61" s="20" t="s">
        <v>184</v>
      </c>
      <c r="E61" s="58">
        <f t="shared" si="3"/>
        <v>2</v>
      </c>
      <c r="G61" s="24"/>
      <c r="H61" s="24"/>
    </row>
    <row r="62" spans="1:12">
      <c r="A62" s="49"/>
      <c r="G62" s="24"/>
      <c r="H62" s="24"/>
    </row>
    <row r="63" spans="1:12">
      <c r="A63" s="11" t="s">
        <v>192</v>
      </c>
      <c r="G63" s="24"/>
      <c r="H63" s="24"/>
      <c r="L63" s="25"/>
    </row>
    <row r="64" spans="1:12">
      <c r="B64" t="s">
        <v>161</v>
      </c>
      <c r="G64" s="24"/>
      <c r="H64" s="24"/>
      <c r="L64" s="25"/>
    </row>
    <row r="65" spans="1:25">
      <c r="B65" t="str">
        <f>"b) To each well of  the Sample Plate, pipette "&amp;C61&amp;" µl of 1XTE and "&amp;E61&amp;" µl of Harvested C1 sample"</f>
        <v>b) To each well of  the Sample Plate, pipette 28 µl of 1XTE and 2 µl of Harvested C1 sample</v>
      </c>
      <c r="G65" s="24"/>
      <c r="H65" s="24"/>
      <c r="L65" s="25"/>
    </row>
    <row r="66" spans="1:25">
      <c r="B66" t="s">
        <v>162</v>
      </c>
      <c r="G66" s="26"/>
      <c r="H66" s="26"/>
    </row>
    <row r="67" spans="1:25">
      <c r="B67" t="s">
        <v>163</v>
      </c>
      <c r="G67" s="26"/>
      <c r="H67" s="26"/>
    </row>
    <row r="68" spans="1:25">
      <c r="G68" s="26"/>
      <c r="H68" s="26"/>
    </row>
    <row r="69" spans="1:25">
      <c r="A69" s="11" t="str">
        <f>"6) Pipette "&amp;B8/2*D4*1.2&amp;" ul diluted PicoGreen working solution into each well of the Standard Plate and Sample Plate."</f>
        <v>6) Pipette 30 ul diluted PicoGreen working solution into each well of the Standard Plate and Sample Plate.</v>
      </c>
      <c r="G69" s="24"/>
      <c r="H69" s="24"/>
    </row>
    <row r="70" spans="1:25" ht="15" customHeight="1">
      <c r="B70" s="48" t="s">
        <v>195</v>
      </c>
      <c r="C70" s="47"/>
      <c r="D70" s="47"/>
      <c r="E70" s="47"/>
      <c r="F70" s="47"/>
      <c r="G70" s="47"/>
      <c r="H70" s="47"/>
      <c r="I70" s="47"/>
      <c r="J70" s="47"/>
      <c r="K70" s="47"/>
      <c r="L70" s="47"/>
      <c r="M70" s="47"/>
      <c r="N70" s="47"/>
      <c r="O70" s="47"/>
      <c r="P70" s="47"/>
      <c r="Q70" s="47"/>
      <c r="R70" s="47"/>
    </row>
    <row r="71" spans="1:25" ht="15" customHeight="1">
      <c r="B71" s="48"/>
      <c r="C71" s="47"/>
      <c r="D71" s="47"/>
      <c r="E71" s="47"/>
      <c r="F71" s="47"/>
      <c r="G71" s="47"/>
      <c r="H71" s="47"/>
      <c r="I71" s="47"/>
      <c r="J71" s="47"/>
      <c r="K71" s="47"/>
      <c r="L71" s="47"/>
      <c r="M71" s="47"/>
      <c r="N71" s="47"/>
      <c r="O71" s="47"/>
      <c r="P71" s="47"/>
      <c r="Q71" s="47"/>
      <c r="R71" s="47"/>
    </row>
    <row r="72" spans="1:25">
      <c r="A72" s="11" t="str">
        <f>"7) Transfer "&amp;B8&amp;" µl of the mix from both Standard Plate and Sample Plate to corresponding wells of a 384-well plate in duplicate as shown below."</f>
        <v>7) Transfer 25 µl of the mix from both Standard Plate and Sample Plate to corresponding wells of a 384-well plate in duplicate as shown below.</v>
      </c>
    </row>
    <row r="74" spans="1:25">
      <c r="A74" s="11" t="s">
        <v>158</v>
      </c>
    </row>
    <row r="75" spans="1:25">
      <c r="A75" s="4"/>
      <c r="B75" s="19">
        <v>1</v>
      </c>
      <c r="C75" s="19">
        <v>2</v>
      </c>
      <c r="D75" s="19">
        <v>3</v>
      </c>
      <c r="E75" s="19">
        <v>4</v>
      </c>
      <c r="F75" s="19">
        <v>5</v>
      </c>
      <c r="G75" s="19">
        <v>6</v>
      </c>
      <c r="H75" s="19">
        <v>7</v>
      </c>
      <c r="I75" s="19">
        <v>8</v>
      </c>
      <c r="J75" s="19">
        <v>9</v>
      </c>
      <c r="K75" s="19">
        <v>10</v>
      </c>
      <c r="L75" s="19">
        <v>11</v>
      </c>
      <c r="M75" s="19">
        <v>12</v>
      </c>
      <c r="N75" s="19">
        <v>13</v>
      </c>
      <c r="O75" s="19">
        <v>14</v>
      </c>
      <c r="P75" s="19">
        <v>15</v>
      </c>
      <c r="Q75" s="19">
        <v>16</v>
      </c>
      <c r="R75" s="19">
        <v>17</v>
      </c>
      <c r="S75" s="19">
        <v>18</v>
      </c>
      <c r="T75" s="19">
        <v>19</v>
      </c>
      <c r="U75" s="19">
        <v>20</v>
      </c>
      <c r="V75" s="19">
        <v>21</v>
      </c>
      <c r="W75" s="19">
        <v>22</v>
      </c>
      <c r="X75" s="19">
        <v>23</v>
      </c>
      <c r="Y75" s="19">
        <v>24</v>
      </c>
    </row>
    <row r="76" spans="1:25">
      <c r="A76" s="19" t="s">
        <v>1</v>
      </c>
      <c r="B76" s="33" t="s">
        <v>147</v>
      </c>
      <c r="C76" s="33" t="s">
        <v>147</v>
      </c>
      <c r="D76" s="34" t="s">
        <v>155</v>
      </c>
      <c r="E76" s="34" t="s">
        <v>155</v>
      </c>
      <c r="F76" s="35" t="s">
        <v>157</v>
      </c>
      <c r="G76" s="35" t="s">
        <v>157</v>
      </c>
      <c r="H76" s="4"/>
      <c r="I76" s="4"/>
      <c r="J76" s="4"/>
      <c r="K76" s="4"/>
      <c r="L76" s="4"/>
      <c r="M76" s="4"/>
      <c r="N76" s="4"/>
      <c r="O76" s="4"/>
      <c r="P76" s="4"/>
      <c r="Q76" s="4"/>
      <c r="R76" s="4"/>
      <c r="S76" s="4"/>
      <c r="T76" s="4"/>
      <c r="U76" s="4"/>
      <c r="V76" s="4"/>
      <c r="W76" s="4"/>
      <c r="X76" s="4"/>
      <c r="Y76" s="4"/>
    </row>
    <row r="77" spans="1:25">
      <c r="A77" s="19" t="s">
        <v>2</v>
      </c>
      <c r="B77" s="4" t="s">
        <v>39</v>
      </c>
      <c r="C77" s="4" t="s">
        <v>39</v>
      </c>
      <c r="D77" s="4" t="s">
        <v>47</v>
      </c>
      <c r="E77" s="4" t="s">
        <v>47</v>
      </c>
      <c r="F77" s="4" t="s">
        <v>55</v>
      </c>
      <c r="G77" s="4" t="s">
        <v>55</v>
      </c>
      <c r="H77" s="4" t="s">
        <v>56</v>
      </c>
      <c r="I77" s="4" t="s">
        <v>56</v>
      </c>
      <c r="J77" s="4" t="s">
        <v>57</v>
      </c>
      <c r="K77" s="4" t="s">
        <v>57</v>
      </c>
      <c r="L77" s="4" t="s">
        <v>58</v>
      </c>
      <c r="M77" s="4" t="s">
        <v>58</v>
      </c>
      <c r="N77" s="4" t="s">
        <v>59</v>
      </c>
      <c r="O77" s="4" t="s">
        <v>59</v>
      </c>
      <c r="P77" s="4" t="s">
        <v>60</v>
      </c>
      <c r="Q77" s="4" t="s">
        <v>60</v>
      </c>
      <c r="R77" s="4" t="s">
        <v>61</v>
      </c>
      <c r="S77" s="4" t="s">
        <v>61</v>
      </c>
      <c r="T77" s="4" t="s">
        <v>62</v>
      </c>
      <c r="U77" s="4" t="s">
        <v>62</v>
      </c>
      <c r="V77" s="4" t="s">
        <v>63</v>
      </c>
      <c r="W77" s="4" t="s">
        <v>63</v>
      </c>
      <c r="X77" s="4" t="s">
        <v>64</v>
      </c>
      <c r="Y77" s="4" t="s">
        <v>64</v>
      </c>
    </row>
    <row r="78" spans="1:25">
      <c r="A78" s="19" t="s">
        <v>0</v>
      </c>
      <c r="B78" s="33" t="s">
        <v>148</v>
      </c>
      <c r="C78" s="33" t="s">
        <v>148</v>
      </c>
      <c r="D78" s="34" t="s">
        <v>156</v>
      </c>
      <c r="E78" s="34" t="s">
        <v>156</v>
      </c>
      <c r="F78" s="35" t="s">
        <v>157</v>
      </c>
      <c r="G78" s="35" t="s">
        <v>157</v>
      </c>
      <c r="H78" s="4"/>
      <c r="I78" s="4"/>
      <c r="J78" s="4"/>
      <c r="K78" s="4"/>
      <c r="L78" s="4"/>
      <c r="M78" s="4"/>
      <c r="N78" s="4"/>
      <c r="O78" s="4"/>
      <c r="P78" s="4"/>
      <c r="Q78" s="4"/>
      <c r="R78" s="4"/>
      <c r="S78" s="4"/>
      <c r="T78" s="4"/>
      <c r="U78" s="4"/>
      <c r="V78" s="4"/>
      <c r="W78" s="4"/>
      <c r="X78" s="4"/>
      <c r="Y78" s="4"/>
    </row>
    <row r="79" spans="1:25">
      <c r="A79" s="19" t="s">
        <v>3</v>
      </c>
      <c r="B79" s="4" t="s">
        <v>40</v>
      </c>
      <c r="C79" s="4" t="s">
        <v>40</v>
      </c>
      <c r="D79" s="4" t="s">
        <v>48</v>
      </c>
      <c r="E79" s="4" t="s">
        <v>48</v>
      </c>
      <c r="F79" s="4" t="s">
        <v>65</v>
      </c>
      <c r="G79" s="4" t="s">
        <v>65</v>
      </c>
      <c r="H79" s="4" t="s">
        <v>66</v>
      </c>
      <c r="I79" s="4" t="s">
        <v>66</v>
      </c>
      <c r="J79" s="4" t="s">
        <v>67</v>
      </c>
      <c r="K79" s="4" t="s">
        <v>67</v>
      </c>
      <c r="L79" s="4" t="s">
        <v>68</v>
      </c>
      <c r="M79" s="4" t="s">
        <v>68</v>
      </c>
      <c r="N79" s="4" t="s">
        <v>69</v>
      </c>
      <c r="O79" s="4" t="s">
        <v>69</v>
      </c>
      <c r="P79" s="4" t="s">
        <v>70</v>
      </c>
      <c r="Q79" s="4" t="s">
        <v>70</v>
      </c>
      <c r="R79" s="4" t="s">
        <v>71</v>
      </c>
      <c r="S79" s="4" t="s">
        <v>71</v>
      </c>
      <c r="T79" s="4" t="s">
        <v>72</v>
      </c>
      <c r="U79" s="4" t="s">
        <v>72</v>
      </c>
      <c r="V79" s="4" t="s">
        <v>73</v>
      </c>
      <c r="W79" s="4" t="s">
        <v>73</v>
      </c>
      <c r="X79" s="4" t="s">
        <v>74</v>
      </c>
      <c r="Y79" s="4" t="s">
        <v>74</v>
      </c>
    </row>
    <row r="80" spans="1:25">
      <c r="A80" s="19" t="s">
        <v>4</v>
      </c>
      <c r="B80" s="33" t="s">
        <v>149</v>
      </c>
      <c r="C80" s="33" t="s">
        <v>149</v>
      </c>
      <c r="D80" s="28" t="s">
        <v>186</v>
      </c>
      <c r="E80" s="28" t="s">
        <v>186</v>
      </c>
      <c r="F80" s="35" t="s">
        <v>157</v>
      </c>
      <c r="G80" s="35" t="s">
        <v>157</v>
      </c>
      <c r="H80" s="4"/>
      <c r="I80" s="4"/>
      <c r="J80" s="4"/>
      <c r="K80" s="4"/>
      <c r="L80" s="4"/>
      <c r="M80" s="4"/>
      <c r="N80" s="4"/>
      <c r="O80" s="4"/>
      <c r="P80" s="4"/>
      <c r="Q80" s="4"/>
      <c r="R80" s="4"/>
      <c r="S80" s="4"/>
      <c r="T80" s="4"/>
      <c r="U80" s="4"/>
      <c r="V80" s="4"/>
      <c r="W80" s="4"/>
      <c r="X80" s="4"/>
      <c r="Y80" s="4"/>
    </row>
    <row r="81" spans="1:25">
      <c r="A81" s="19" t="s">
        <v>5</v>
      </c>
      <c r="B81" s="4" t="s">
        <v>41</v>
      </c>
      <c r="C81" s="4" t="s">
        <v>41</v>
      </c>
      <c r="D81" s="4" t="s">
        <v>49</v>
      </c>
      <c r="E81" s="4" t="s">
        <v>49</v>
      </c>
      <c r="F81" s="4" t="s">
        <v>75</v>
      </c>
      <c r="G81" s="4" t="s">
        <v>75</v>
      </c>
      <c r="H81" s="4" t="s">
        <v>76</v>
      </c>
      <c r="I81" s="4" t="s">
        <v>76</v>
      </c>
      <c r="J81" s="4" t="s">
        <v>77</v>
      </c>
      <c r="K81" s="4" t="s">
        <v>77</v>
      </c>
      <c r="L81" s="4" t="s">
        <v>78</v>
      </c>
      <c r="M81" s="4" t="s">
        <v>78</v>
      </c>
      <c r="N81" s="4" t="s">
        <v>79</v>
      </c>
      <c r="O81" s="4" t="s">
        <v>79</v>
      </c>
      <c r="P81" s="4" t="s">
        <v>80</v>
      </c>
      <c r="Q81" s="4" t="s">
        <v>80</v>
      </c>
      <c r="R81" s="4" t="s">
        <v>81</v>
      </c>
      <c r="S81" s="4" t="s">
        <v>81</v>
      </c>
      <c r="T81" s="4" t="s">
        <v>82</v>
      </c>
      <c r="U81" s="4" t="s">
        <v>82</v>
      </c>
      <c r="V81" s="4" t="s">
        <v>83</v>
      </c>
      <c r="W81" s="4" t="s">
        <v>83</v>
      </c>
      <c r="X81" s="4" t="s">
        <v>84</v>
      </c>
      <c r="Y81" s="4" t="s">
        <v>84</v>
      </c>
    </row>
    <row r="82" spans="1:25">
      <c r="A82" s="19" t="s">
        <v>6</v>
      </c>
      <c r="B82" s="33" t="s">
        <v>150</v>
      </c>
      <c r="C82" s="33" t="s">
        <v>150</v>
      </c>
      <c r="D82" s="28" t="s">
        <v>186</v>
      </c>
      <c r="E82" s="28" t="s">
        <v>186</v>
      </c>
      <c r="F82" s="35" t="s">
        <v>157</v>
      </c>
      <c r="G82" s="35" t="s">
        <v>157</v>
      </c>
      <c r="H82" s="4"/>
      <c r="I82" s="4"/>
      <c r="J82" s="4"/>
      <c r="K82" s="4"/>
      <c r="L82" s="4"/>
      <c r="M82" s="4"/>
      <c r="N82" s="4"/>
      <c r="O82" s="4"/>
      <c r="P82" s="4"/>
      <c r="Q82" s="4"/>
      <c r="R82" s="4"/>
      <c r="S82" s="4"/>
      <c r="T82" s="4"/>
      <c r="U82" s="4"/>
      <c r="V82" s="4"/>
      <c r="W82" s="4"/>
      <c r="X82" s="4"/>
      <c r="Y82" s="4"/>
    </row>
    <row r="83" spans="1:25">
      <c r="A83" s="19" t="s">
        <v>7</v>
      </c>
      <c r="B83" s="4" t="s">
        <v>42</v>
      </c>
      <c r="C83" s="4" t="s">
        <v>42</v>
      </c>
      <c r="D83" s="4" t="s">
        <v>50</v>
      </c>
      <c r="E83" s="4" t="s">
        <v>50</v>
      </c>
      <c r="F83" s="4" t="s">
        <v>85</v>
      </c>
      <c r="G83" s="4" t="s">
        <v>85</v>
      </c>
      <c r="H83" s="4" t="s">
        <v>86</v>
      </c>
      <c r="I83" s="4" t="s">
        <v>86</v>
      </c>
      <c r="J83" s="4" t="s">
        <v>87</v>
      </c>
      <c r="K83" s="4" t="s">
        <v>87</v>
      </c>
      <c r="L83" s="4" t="s">
        <v>88</v>
      </c>
      <c r="M83" s="4" t="s">
        <v>88</v>
      </c>
      <c r="N83" s="4" t="s">
        <v>89</v>
      </c>
      <c r="O83" s="4" t="s">
        <v>89</v>
      </c>
      <c r="P83" s="4" t="s">
        <v>90</v>
      </c>
      <c r="Q83" s="4" t="s">
        <v>90</v>
      </c>
      <c r="R83" s="4" t="s">
        <v>91</v>
      </c>
      <c r="S83" s="4" t="s">
        <v>91</v>
      </c>
      <c r="T83" s="4" t="s">
        <v>92</v>
      </c>
      <c r="U83" s="4" t="s">
        <v>92</v>
      </c>
      <c r="V83" s="4" t="s">
        <v>93</v>
      </c>
      <c r="W83" s="4" t="s">
        <v>93</v>
      </c>
      <c r="X83" s="4" t="s">
        <v>94</v>
      </c>
      <c r="Y83" s="4" t="s">
        <v>94</v>
      </c>
    </row>
    <row r="84" spans="1:25">
      <c r="A84" s="19" t="s">
        <v>8</v>
      </c>
      <c r="B84" s="33" t="s">
        <v>151</v>
      </c>
      <c r="C84" s="33" t="s">
        <v>151</v>
      </c>
      <c r="D84" s="28" t="s">
        <v>186</v>
      </c>
      <c r="E84" s="28" t="s">
        <v>186</v>
      </c>
      <c r="F84" s="35" t="s">
        <v>157</v>
      </c>
      <c r="G84" s="35" t="s">
        <v>157</v>
      </c>
      <c r="H84" s="4"/>
      <c r="I84" s="4"/>
      <c r="J84" s="4"/>
      <c r="K84" s="4"/>
      <c r="L84" s="4"/>
      <c r="M84" s="4"/>
      <c r="N84" s="4"/>
      <c r="O84" s="4"/>
      <c r="P84" s="4"/>
      <c r="Q84" s="4"/>
      <c r="R84" s="4"/>
      <c r="S84" s="4"/>
      <c r="T84" s="4"/>
      <c r="U84" s="4"/>
      <c r="V84" s="4"/>
      <c r="W84" s="4"/>
      <c r="X84" s="4"/>
      <c r="Y84" s="4"/>
    </row>
    <row r="85" spans="1:25">
      <c r="A85" s="19" t="s">
        <v>9</v>
      </c>
      <c r="B85" s="4" t="s">
        <v>43</v>
      </c>
      <c r="C85" s="4" t="s">
        <v>43</v>
      </c>
      <c r="D85" s="4" t="s">
        <v>51</v>
      </c>
      <c r="E85" s="4" t="s">
        <v>51</v>
      </c>
      <c r="F85" s="4" t="s">
        <v>95</v>
      </c>
      <c r="G85" s="4" t="s">
        <v>95</v>
      </c>
      <c r="H85" s="4" t="s">
        <v>96</v>
      </c>
      <c r="I85" s="4" t="s">
        <v>96</v>
      </c>
      <c r="J85" s="4" t="s">
        <v>97</v>
      </c>
      <c r="K85" s="4" t="s">
        <v>97</v>
      </c>
      <c r="L85" s="4" t="s">
        <v>98</v>
      </c>
      <c r="M85" s="4" t="s">
        <v>98</v>
      </c>
      <c r="N85" s="4" t="s">
        <v>99</v>
      </c>
      <c r="O85" s="4" t="s">
        <v>99</v>
      </c>
      <c r="P85" s="4" t="s">
        <v>100</v>
      </c>
      <c r="Q85" s="4" t="s">
        <v>100</v>
      </c>
      <c r="R85" s="4" t="s">
        <v>101</v>
      </c>
      <c r="S85" s="4" t="s">
        <v>101</v>
      </c>
      <c r="T85" s="4" t="s">
        <v>102</v>
      </c>
      <c r="U85" s="4" t="s">
        <v>102</v>
      </c>
      <c r="V85" s="4" t="s">
        <v>103</v>
      </c>
      <c r="W85" s="4" t="s">
        <v>103</v>
      </c>
      <c r="X85" s="4" t="s">
        <v>104</v>
      </c>
      <c r="Y85" s="4" t="s">
        <v>104</v>
      </c>
    </row>
    <row r="86" spans="1:25">
      <c r="A86" s="19" t="s">
        <v>10</v>
      </c>
      <c r="B86" s="33" t="s">
        <v>152</v>
      </c>
      <c r="C86" s="33" t="s">
        <v>152</v>
      </c>
      <c r="D86" s="28" t="s">
        <v>186</v>
      </c>
      <c r="E86" s="28" t="s">
        <v>186</v>
      </c>
      <c r="F86" s="35" t="s">
        <v>157</v>
      </c>
      <c r="G86" s="35" t="s">
        <v>157</v>
      </c>
      <c r="H86" s="4"/>
      <c r="I86" s="4"/>
      <c r="J86" s="4"/>
      <c r="K86" s="4"/>
      <c r="L86" s="4"/>
      <c r="M86" s="4"/>
      <c r="N86" s="4"/>
      <c r="O86" s="4"/>
      <c r="P86" s="4"/>
      <c r="Q86" s="4"/>
      <c r="R86" s="4"/>
      <c r="S86" s="4"/>
      <c r="T86" s="4"/>
      <c r="U86" s="4"/>
      <c r="V86" s="4"/>
      <c r="W86" s="4"/>
      <c r="X86" s="4"/>
      <c r="Y86" s="4"/>
    </row>
    <row r="87" spans="1:25">
      <c r="A87" s="19" t="s">
        <v>11</v>
      </c>
      <c r="B87" s="4" t="s">
        <v>44</v>
      </c>
      <c r="C87" s="4" t="s">
        <v>44</v>
      </c>
      <c r="D87" s="4" t="s">
        <v>52</v>
      </c>
      <c r="E87" s="4" t="s">
        <v>52</v>
      </c>
      <c r="F87" s="4" t="s">
        <v>105</v>
      </c>
      <c r="G87" s="4" t="s">
        <v>105</v>
      </c>
      <c r="H87" s="4" t="s">
        <v>106</v>
      </c>
      <c r="I87" s="4" t="s">
        <v>106</v>
      </c>
      <c r="J87" s="4" t="s">
        <v>107</v>
      </c>
      <c r="K87" s="4" t="s">
        <v>107</v>
      </c>
      <c r="L87" s="4" t="s">
        <v>108</v>
      </c>
      <c r="M87" s="4" t="s">
        <v>108</v>
      </c>
      <c r="N87" s="4" t="s">
        <v>109</v>
      </c>
      <c r="O87" s="4" t="s">
        <v>109</v>
      </c>
      <c r="P87" s="4" t="s">
        <v>110</v>
      </c>
      <c r="Q87" s="4" t="s">
        <v>110</v>
      </c>
      <c r="R87" s="4" t="s">
        <v>111</v>
      </c>
      <c r="S87" s="4" t="s">
        <v>111</v>
      </c>
      <c r="T87" s="4" t="s">
        <v>112</v>
      </c>
      <c r="U87" s="4" t="s">
        <v>112</v>
      </c>
      <c r="V87" s="4" t="s">
        <v>113</v>
      </c>
      <c r="W87" s="4" t="s">
        <v>113</v>
      </c>
      <c r="X87" s="4" t="s">
        <v>114</v>
      </c>
      <c r="Y87" s="4" t="s">
        <v>114</v>
      </c>
    </row>
    <row r="88" spans="1:25">
      <c r="A88" s="19" t="s">
        <v>12</v>
      </c>
      <c r="B88" s="33" t="s">
        <v>153</v>
      </c>
      <c r="C88" s="33" t="s">
        <v>153</v>
      </c>
      <c r="D88" s="28" t="s">
        <v>186</v>
      </c>
      <c r="E88" s="28" t="s">
        <v>186</v>
      </c>
      <c r="F88" s="35" t="s">
        <v>157</v>
      </c>
      <c r="G88" s="35" t="s">
        <v>157</v>
      </c>
      <c r="H88" s="4"/>
      <c r="I88" s="4"/>
      <c r="J88" s="4"/>
      <c r="K88" s="4"/>
      <c r="L88" s="4"/>
      <c r="M88" s="4"/>
      <c r="N88" s="4"/>
      <c r="O88" s="4"/>
      <c r="P88" s="4"/>
      <c r="Q88" s="4"/>
      <c r="R88" s="4"/>
      <c r="S88" s="4"/>
      <c r="T88" s="4"/>
      <c r="U88" s="4"/>
      <c r="V88" s="4"/>
      <c r="W88" s="4"/>
      <c r="X88" s="4"/>
      <c r="Y88" s="4"/>
    </row>
    <row r="89" spans="1:25">
      <c r="A89" s="19" t="s">
        <v>13</v>
      </c>
      <c r="B89" s="4" t="s">
        <v>45</v>
      </c>
      <c r="C89" s="4" t="s">
        <v>45</v>
      </c>
      <c r="D89" s="4" t="s">
        <v>53</v>
      </c>
      <c r="E89" s="4" t="s">
        <v>53</v>
      </c>
      <c r="F89" s="4" t="s">
        <v>115</v>
      </c>
      <c r="G89" s="4" t="s">
        <v>115</v>
      </c>
      <c r="H89" s="4" t="s">
        <v>116</v>
      </c>
      <c r="I89" s="4" t="s">
        <v>116</v>
      </c>
      <c r="J89" s="4" t="s">
        <v>117</v>
      </c>
      <c r="K89" s="4" t="s">
        <v>117</v>
      </c>
      <c r="L89" s="4" t="s">
        <v>118</v>
      </c>
      <c r="M89" s="4" t="s">
        <v>118</v>
      </c>
      <c r="N89" s="4" t="s">
        <v>119</v>
      </c>
      <c r="O89" s="4" t="s">
        <v>119</v>
      </c>
      <c r="P89" s="4" t="s">
        <v>120</v>
      </c>
      <c r="Q89" s="4" t="s">
        <v>120</v>
      </c>
      <c r="R89" s="4" t="s">
        <v>121</v>
      </c>
      <c r="S89" s="4" t="s">
        <v>121</v>
      </c>
      <c r="T89" s="4" t="s">
        <v>122</v>
      </c>
      <c r="U89" s="4" t="s">
        <v>122</v>
      </c>
      <c r="V89" s="4" t="s">
        <v>123</v>
      </c>
      <c r="W89" s="4" t="s">
        <v>123</v>
      </c>
      <c r="X89" s="4" t="s">
        <v>124</v>
      </c>
      <c r="Y89" s="4" t="s">
        <v>124</v>
      </c>
    </row>
    <row r="90" spans="1:25">
      <c r="A90" s="19" t="s">
        <v>14</v>
      </c>
      <c r="B90" s="33" t="s">
        <v>154</v>
      </c>
      <c r="C90" s="33" t="s">
        <v>154</v>
      </c>
      <c r="D90" s="28" t="s">
        <v>186</v>
      </c>
      <c r="E90" s="28" t="s">
        <v>186</v>
      </c>
      <c r="F90" s="35" t="s">
        <v>157</v>
      </c>
      <c r="G90" s="35" t="s">
        <v>157</v>
      </c>
      <c r="H90" s="4"/>
      <c r="I90" s="4"/>
      <c r="J90" s="4"/>
      <c r="K90" s="4"/>
      <c r="L90" s="4"/>
      <c r="M90" s="4"/>
      <c r="N90" s="4"/>
      <c r="O90" s="4"/>
      <c r="P90" s="4"/>
      <c r="Q90" s="4"/>
      <c r="R90" s="4"/>
      <c r="S90" s="4"/>
      <c r="T90" s="4"/>
      <c r="U90" s="4"/>
      <c r="V90" s="4"/>
      <c r="W90" s="4"/>
      <c r="X90" s="4"/>
      <c r="Y90" s="4"/>
    </row>
    <row r="91" spans="1:25">
      <c r="A91" s="19" t="s">
        <v>15</v>
      </c>
      <c r="B91" s="4" t="s">
        <v>46</v>
      </c>
      <c r="C91" s="4" t="s">
        <v>46</v>
      </c>
      <c r="D91" s="4" t="s">
        <v>54</v>
      </c>
      <c r="E91" s="4" t="s">
        <v>54</v>
      </c>
      <c r="F91" s="4" t="s">
        <v>125</v>
      </c>
      <c r="G91" s="4" t="s">
        <v>125</v>
      </c>
      <c r="H91" s="4" t="s">
        <v>126</v>
      </c>
      <c r="I91" s="4" t="s">
        <v>126</v>
      </c>
      <c r="J91" s="4" t="s">
        <v>127</v>
      </c>
      <c r="K91" s="4" t="s">
        <v>127</v>
      </c>
      <c r="L91" s="4" t="s">
        <v>128</v>
      </c>
      <c r="M91" s="4" t="s">
        <v>128</v>
      </c>
      <c r="N91" s="4" t="s">
        <v>129</v>
      </c>
      <c r="O91" s="4" t="s">
        <v>129</v>
      </c>
      <c r="P91" s="4" t="s">
        <v>130</v>
      </c>
      <c r="Q91" s="4" t="s">
        <v>130</v>
      </c>
      <c r="R91" s="4" t="s">
        <v>131</v>
      </c>
      <c r="S91" s="4" t="s">
        <v>131</v>
      </c>
      <c r="T91" s="4" t="s">
        <v>132</v>
      </c>
      <c r="U91" s="4" t="s">
        <v>132</v>
      </c>
      <c r="V91" s="4" t="s">
        <v>133</v>
      </c>
      <c r="W91" s="4" t="s">
        <v>133</v>
      </c>
      <c r="X91" s="4" t="s">
        <v>134</v>
      </c>
      <c r="Y91" s="4" t="s">
        <v>134</v>
      </c>
    </row>
    <row r="92" spans="1:25">
      <c r="A92" s="27" t="s">
        <v>164</v>
      </c>
    </row>
    <row r="93" spans="1:25">
      <c r="A93" s="30" t="s">
        <v>165</v>
      </c>
    </row>
    <row r="94" spans="1:25">
      <c r="A94" t="s">
        <v>166</v>
      </c>
    </row>
    <row r="95" spans="1:25">
      <c r="A95" t="s">
        <v>167</v>
      </c>
    </row>
    <row r="96" spans="1:25" s="32" customFormat="1" ht="34.5" customHeight="1">
      <c r="A96" s="74" t="s">
        <v>202</v>
      </c>
      <c r="B96" s="74"/>
      <c r="C96" s="74"/>
      <c r="D96" s="74"/>
      <c r="E96" s="74"/>
      <c r="F96" s="74"/>
      <c r="G96" s="74"/>
      <c r="H96" s="74"/>
      <c r="I96" s="74"/>
      <c r="J96" s="74"/>
      <c r="K96" s="74"/>
      <c r="L96" s="74"/>
      <c r="M96" s="74"/>
      <c r="N96" s="74"/>
      <c r="O96" s="74"/>
      <c r="P96" s="74"/>
      <c r="Q96" s="74"/>
      <c r="R96" s="74"/>
      <c r="S96" s="74"/>
      <c r="T96" s="74"/>
      <c r="U96" s="74"/>
      <c r="V96" s="74"/>
      <c r="W96" s="74"/>
      <c r="X96" s="74"/>
      <c r="Y96" s="74"/>
    </row>
  </sheetData>
  <mergeCells count="2">
    <mergeCell ref="A96:Y96"/>
    <mergeCell ref="B32:F33"/>
  </mergeCells>
  <phoneticPr fontId="21"/>
  <pageMargins left="0.45" right="0.45" top="0.75" bottom="0.75" header="0.3" footer="0.3"/>
  <pageSetup scale="50" orientation="portrait"/>
  <headerFooter differentOddEven="1">
    <oddHeader>&amp;C100-6260_B2</oddHeader>
    <oddFooter>&amp;RProtocol Page &amp;P of &amp;N</oddFooter>
  </headerFooter>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view="pageLayout" workbookViewId="0">
      <selection activeCell="D17" sqref="D17:E17"/>
    </sheetView>
  </sheetViews>
  <sheetFormatPr baseColWidth="10" defaultColWidth="8.83203125" defaultRowHeight="14" x14ac:dyDescent="0"/>
  <cols>
    <col min="1" max="1" width="3.33203125" customWidth="1"/>
    <col min="2" max="2" width="15.5" customWidth="1"/>
  </cols>
  <sheetData>
    <row r="1" spans="1:25">
      <c r="B1" s="38" t="s">
        <v>168</v>
      </c>
    </row>
    <row r="2" spans="1:25">
      <c r="B2">
        <v>1</v>
      </c>
      <c r="C2">
        <v>2</v>
      </c>
      <c r="D2">
        <v>3</v>
      </c>
      <c r="E2">
        <v>4</v>
      </c>
      <c r="F2">
        <v>5</v>
      </c>
      <c r="G2">
        <v>6</v>
      </c>
      <c r="H2">
        <v>7</v>
      </c>
      <c r="I2">
        <v>8</v>
      </c>
      <c r="J2">
        <v>9</v>
      </c>
      <c r="K2">
        <v>10</v>
      </c>
      <c r="L2">
        <v>11</v>
      </c>
      <c r="M2">
        <v>12</v>
      </c>
      <c r="N2">
        <v>13</v>
      </c>
      <c r="O2">
        <v>14</v>
      </c>
      <c r="P2">
        <v>15</v>
      </c>
      <c r="Q2">
        <v>16</v>
      </c>
      <c r="R2">
        <v>17</v>
      </c>
      <c r="S2">
        <v>18</v>
      </c>
      <c r="T2">
        <v>19</v>
      </c>
      <c r="U2">
        <v>20</v>
      </c>
      <c r="V2">
        <v>21</v>
      </c>
      <c r="W2">
        <v>22</v>
      </c>
      <c r="X2">
        <v>23</v>
      </c>
      <c r="Y2">
        <v>24</v>
      </c>
    </row>
    <row r="3" spans="1:25">
      <c r="A3" t="s">
        <v>1</v>
      </c>
      <c r="B3">
        <v>957962</v>
      </c>
      <c r="C3">
        <v>976032</v>
      </c>
      <c r="D3">
        <v>8326</v>
      </c>
      <c r="E3">
        <v>7861</v>
      </c>
      <c r="F3">
        <v>303</v>
      </c>
      <c r="G3">
        <v>332</v>
      </c>
      <c r="H3">
        <v>47</v>
      </c>
      <c r="I3">
        <v>62</v>
      </c>
      <c r="J3">
        <v>53</v>
      </c>
      <c r="K3">
        <v>70</v>
      </c>
      <c r="L3">
        <v>63</v>
      </c>
      <c r="M3">
        <v>1521</v>
      </c>
      <c r="N3">
        <v>46</v>
      </c>
      <c r="O3">
        <v>56</v>
      </c>
      <c r="P3">
        <v>56</v>
      </c>
      <c r="Q3">
        <v>65</v>
      </c>
      <c r="R3">
        <v>58</v>
      </c>
      <c r="S3">
        <v>65</v>
      </c>
      <c r="T3">
        <v>449</v>
      </c>
      <c r="U3">
        <v>72</v>
      </c>
      <c r="V3">
        <v>49</v>
      </c>
      <c r="W3">
        <v>53</v>
      </c>
      <c r="X3">
        <v>123</v>
      </c>
      <c r="Y3">
        <v>66</v>
      </c>
    </row>
    <row r="4" spans="1:25">
      <c r="A4" t="s">
        <v>2</v>
      </c>
      <c r="B4">
        <v>21982</v>
      </c>
      <c r="C4">
        <v>23705</v>
      </c>
      <c r="D4">
        <v>24650</v>
      </c>
      <c r="E4">
        <v>24687</v>
      </c>
      <c r="F4">
        <v>25385</v>
      </c>
      <c r="G4">
        <v>25087</v>
      </c>
      <c r="H4">
        <v>26182</v>
      </c>
      <c r="I4">
        <v>26051</v>
      </c>
      <c r="J4">
        <v>24314</v>
      </c>
      <c r="K4">
        <v>25171</v>
      </c>
      <c r="L4">
        <v>23799</v>
      </c>
      <c r="M4">
        <v>23250</v>
      </c>
      <c r="N4">
        <v>23632</v>
      </c>
      <c r="O4">
        <v>22026</v>
      </c>
      <c r="P4">
        <v>22277</v>
      </c>
      <c r="Q4">
        <v>22361</v>
      </c>
      <c r="R4">
        <v>23474</v>
      </c>
      <c r="S4">
        <v>22633</v>
      </c>
      <c r="T4">
        <v>23418</v>
      </c>
      <c r="U4">
        <v>23087</v>
      </c>
      <c r="V4">
        <v>23442</v>
      </c>
      <c r="W4">
        <v>22823</v>
      </c>
      <c r="X4">
        <v>24559</v>
      </c>
      <c r="Y4">
        <v>24874</v>
      </c>
    </row>
    <row r="5" spans="1:25">
      <c r="A5" t="s">
        <v>0</v>
      </c>
      <c r="B5">
        <v>535553</v>
      </c>
      <c r="C5">
        <v>545906</v>
      </c>
      <c r="D5">
        <v>4755</v>
      </c>
      <c r="E5">
        <v>4570</v>
      </c>
      <c r="F5">
        <v>301</v>
      </c>
      <c r="G5">
        <v>520</v>
      </c>
      <c r="H5">
        <v>64</v>
      </c>
      <c r="I5">
        <v>62</v>
      </c>
      <c r="J5">
        <v>60</v>
      </c>
      <c r="K5">
        <v>57</v>
      </c>
      <c r="L5">
        <v>77</v>
      </c>
      <c r="M5">
        <v>66</v>
      </c>
      <c r="N5">
        <v>70</v>
      </c>
      <c r="O5">
        <v>56</v>
      </c>
      <c r="P5">
        <v>59</v>
      </c>
      <c r="Q5">
        <v>62</v>
      </c>
      <c r="R5">
        <v>51</v>
      </c>
      <c r="S5">
        <v>64</v>
      </c>
      <c r="T5">
        <v>49</v>
      </c>
      <c r="U5">
        <v>60</v>
      </c>
      <c r="V5">
        <v>54</v>
      </c>
      <c r="W5">
        <v>68</v>
      </c>
      <c r="X5">
        <v>67</v>
      </c>
      <c r="Y5">
        <v>64</v>
      </c>
    </row>
    <row r="6" spans="1:25">
      <c r="A6" t="s">
        <v>3</v>
      </c>
      <c r="B6">
        <v>21684</v>
      </c>
      <c r="C6">
        <v>21879</v>
      </c>
      <c r="D6">
        <v>23099</v>
      </c>
      <c r="E6">
        <v>21036</v>
      </c>
      <c r="F6">
        <v>21686</v>
      </c>
      <c r="G6">
        <v>21653</v>
      </c>
      <c r="H6">
        <v>23474</v>
      </c>
      <c r="I6">
        <v>22895</v>
      </c>
      <c r="J6">
        <v>23648</v>
      </c>
      <c r="K6">
        <v>23657</v>
      </c>
      <c r="L6">
        <v>22574</v>
      </c>
      <c r="M6">
        <v>22990</v>
      </c>
      <c r="N6">
        <v>23081</v>
      </c>
      <c r="O6">
        <v>22160</v>
      </c>
      <c r="P6">
        <v>22023</v>
      </c>
      <c r="Q6">
        <v>22446</v>
      </c>
      <c r="R6">
        <v>23174</v>
      </c>
      <c r="S6">
        <v>21628</v>
      </c>
      <c r="T6">
        <v>23798</v>
      </c>
      <c r="U6">
        <v>22437</v>
      </c>
      <c r="V6">
        <v>22876</v>
      </c>
      <c r="W6">
        <v>22650</v>
      </c>
      <c r="X6">
        <v>22083</v>
      </c>
      <c r="Y6">
        <v>22899</v>
      </c>
    </row>
    <row r="7" spans="1:25">
      <c r="A7" t="s">
        <v>4</v>
      </c>
      <c r="B7">
        <v>267600</v>
      </c>
      <c r="C7">
        <v>276682</v>
      </c>
      <c r="D7">
        <v>403</v>
      </c>
      <c r="E7">
        <v>455</v>
      </c>
      <c r="F7">
        <v>320</v>
      </c>
      <c r="G7">
        <v>284</v>
      </c>
      <c r="H7">
        <v>47</v>
      </c>
      <c r="I7">
        <v>58</v>
      </c>
      <c r="J7">
        <v>59</v>
      </c>
      <c r="K7">
        <v>59</v>
      </c>
      <c r="L7">
        <v>49</v>
      </c>
      <c r="M7">
        <v>48</v>
      </c>
      <c r="N7">
        <v>52</v>
      </c>
      <c r="O7">
        <v>65</v>
      </c>
      <c r="P7">
        <v>82</v>
      </c>
      <c r="Q7">
        <v>70</v>
      </c>
      <c r="R7">
        <v>75</v>
      </c>
      <c r="S7">
        <v>56</v>
      </c>
      <c r="T7">
        <v>54</v>
      </c>
      <c r="U7">
        <v>72</v>
      </c>
      <c r="V7">
        <v>63</v>
      </c>
      <c r="W7">
        <v>68</v>
      </c>
      <c r="X7">
        <v>77</v>
      </c>
      <c r="Y7">
        <v>65</v>
      </c>
    </row>
    <row r="8" spans="1:25">
      <c r="A8" t="s">
        <v>5</v>
      </c>
      <c r="B8">
        <v>17812</v>
      </c>
      <c r="C8">
        <v>18084</v>
      </c>
      <c r="D8">
        <v>21180</v>
      </c>
      <c r="E8">
        <v>22406</v>
      </c>
      <c r="F8">
        <v>21548</v>
      </c>
      <c r="G8">
        <v>22183</v>
      </c>
      <c r="H8">
        <v>22123</v>
      </c>
      <c r="I8">
        <v>21626</v>
      </c>
      <c r="J8">
        <v>21571</v>
      </c>
      <c r="K8">
        <v>19528</v>
      </c>
      <c r="L8">
        <v>21655</v>
      </c>
      <c r="M8">
        <v>20227</v>
      </c>
      <c r="N8">
        <v>21948</v>
      </c>
      <c r="O8">
        <v>20915</v>
      </c>
      <c r="P8">
        <v>21587</v>
      </c>
      <c r="Q8">
        <v>21102</v>
      </c>
      <c r="R8">
        <v>20713</v>
      </c>
      <c r="S8">
        <v>19536</v>
      </c>
      <c r="T8">
        <v>19955</v>
      </c>
      <c r="U8">
        <v>19167</v>
      </c>
      <c r="V8">
        <v>22846</v>
      </c>
      <c r="W8">
        <v>22422</v>
      </c>
      <c r="X8">
        <v>22735</v>
      </c>
      <c r="Y8">
        <v>22584</v>
      </c>
    </row>
    <row r="9" spans="1:25">
      <c r="A9" t="s">
        <v>6</v>
      </c>
      <c r="B9">
        <v>132456</v>
      </c>
      <c r="C9">
        <v>135457</v>
      </c>
      <c r="D9">
        <v>458</v>
      </c>
      <c r="E9">
        <v>440</v>
      </c>
      <c r="F9">
        <v>1784</v>
      </c>
      <c r="G9">
        <v>341</v>
      </c>
      <c r="H9">
        <v>68</v>
      </c>
      <c r="I9">
        <v>68</v>
      </c>
      <c r="J9">
        <v>69</v>
      </c>
      <c r="K9">
        <v>62</v>
      </c>
      <c r="L9">
        <v>51</v>
      </c>
      <c r="M9">
        <v>65</v>
      </c>
      <c r="N9">
        <v>75</v>
      </c>
      <c r="O9">
        <v>50</v>
      </c>
      <c r="P9">
        <v>50</v>
      </c>
      <c r="Q9">
        <v>77</v>
      </c>
      <c r="R9">
        <v>51</v>
      </c>
      <c r="S9">
        <v>56</v>
      </c>
      <c r="T9">
        <v>84</v>
      </c>
      <c r="U9">
        <v>54</v>
      </c>
      <c r="V9">
        <v>234</v>
      </c>
      <c r="W9">
        <v>52</v>
      </c>
      <c r="X9">
        <v>56</v>
      </c>
      <c r="Y9">
        <v>58</v>
      </c>
    </row>
    <row r="10" spans="1:25">
      <c r="A10" t="s">
        <v>7</v>
      </c>
      <c r="B10">
        <v>19145</v>
      </c>
      <c r="C10">
        <v>19280</v>
      </c>
      <c r="D10">
        <v>21152</v>
      </c>
      <c r="E10">
        <v>19322</v>
      </c>
      <c r="F10">
        <v>20638</v>
      </c>
      <c r="G10">
        <v>20304</v>
      </c>
      <c r="H10">
        <v>19678</v>
      </c>
      <c r="I10">
        <v>19742</v>
      </c>
      <c r="J10">
        <v>20967</v>
      </c>
      <c r="K10">
        <v>19541</v>
      </c>
      <c r="L10">
        <v>22549</v>
      </c>
      <c r="M10">
        <v>21883</v>
      </c>
      <c r="N10">
        <v>21441</v>
      </c>
      <c r="O10">
        <v>20405</v>
      </c>
      <c r="P10">
        <v>19835</v>
      </c>
      <c r="Q10">
        <v>19219</v>
      </c>
      <c r="R10">
        <v>19618</v>
      </c>
      <c r="S10">
        <v>18715</v>
      </c>
      <c r="T10">
        <v>20999</v>
      </c>
      <c r="U10">
        <v>20335</v>
      </c>
      <c r="V10">
        <v>20860</v>
      </c>
      <c r="W10">
        <v>20742</v>
      </c>
      <c r="X10">
        <v>22392</v>
      </c>
      <c r="Y10">
        <v>21130</v>
      </c>
    </row>
    <row r="11" spans="1:25">
      <c r="A11" t="s">
        <v>8</v>
      </c>
      <c r="B11">
        <v>68693</v>
      </c>
      <c r="C11">
        <v>73451</v>
      </c>
      <c r="D11">
        <v>478</v>
      </c>
      <c r="E11">
        <v>505</v>
      </c>
      <c r="F11">
        <v>311</v>
      </c>
      <c r="G11">
        <v>289</v>
      </c>
      <c r="H11">
        <v>54</v>
      </c>
      <c r="I11">
        <v>64</v>
      </c>
      <c r="J11">
        <v>60</v>
      </c>
      <c r="K11">
        <v>66</v>
      </c>
      <c r="L11">
        <v>63</v>
      </c>
      <c r="M11">
        <v>50</v>
      </c>
      <c r="N11">
        <v>56</v>
      </c>
      <c r="O11">
        <v>68</v>
      </c>
      <c r="P11">
        <v>57</v>
      </c>
      <c r="Q11">
        <v>62</v>
      </c>
      <c r="R11">
        <v>61</v>
      </c>
      <c r="S11">
        <v>66</v>
      </c>
      <c r="T11">
        <v>63</v>
      </c>
      <c r="U11">
        <v>50</v>
      </c>
      <c r="V11">
        <v>60</v>
      </c>
      <c r="W11">
        <v>73</v>
      </c>
      <c r="X11">
        <v>60</v>
      </c>
      <c r="Y11">
        <v>103</v>
      </c>
    </row>
    <row r="12" spans="1:25">
      <c r="A12" t="s">
        <v>9</v>
      </c>
      <c r="B12">
        <v>19672</v>
      </c>
      <c r="C12">
        <v>19645</v>
      </c>
      <c r="D12">
        <v>20419</v>
      </c>
      <c r="E12">
        <v>19141</v>
      </c>
      <c r="F12">
        <v>19243</v>
      </c>
      <c r="G12">
        <v>19338</v>
      </c>
      <c r="H12">
        <v>19697</v>
      </c>
      <c r="I12">
        <v>20378</v>
      </c>
      <c r="J12">
        <v>20428</v>
      </c>
      <c r="K12">
        <v>19197</v>
      </c>
      <c r="L12">
        <v>20810</v>
      </c>
      <c r="M12">
        <v>19900</v>
      </c>
      <c r="N12">
        <v>19761</v>
      </c>
      <c r="O12">
        <v>19069</v>
      </c>
      <c r="P12">
        <v>18724</v>
      </c>
      <c r="Q12">
        <v>18416</v>
      </c>
      <c r="R12">
        <v>19072</v>
      </c>
      <c r="S12">
        <v>17954</v>
      </c>
      <c r="T12">
        <v>20735</v>
      </c>
      <c r="U12">
        <v>24767</v>
      </c>
      <c r="V12">
        <v>19083</v>
      </c>
      <c r="W12">
        <v>21735</v>
      </c>
      <c r="X12">
        <v>20780</v>
      </c>
      <c r="Y12">
        <v>19883</v>
      </c>
    </row>
    <row r="13" spans="1:25">
      <c r="A13" t="s">
        <v>10</v>
      </c>
      <c r="B13">
        <v>38420</v>
      </c>
      <c r="C13">
        <v>41059</v>
      </c>
      <c r="D13">
        <v>441</v>
      </c>
      <c r="E13">
        <v>422</v>
      </c>
      <c r="F13">
        <v>282</v>
      </c>
      <c r="G13">
        <v>313</v>
      </c>
      <c r="H13">
        <v>62</v>
      </c>
      <c r="I13">
        <v>56</v>
      </c>
      <c r="J13">
        <v>80</v>
      </c>
      <c r="K13">
        <v>72</v>
      </c>
      <c r="L13">
        <v>51</v>
      </c>
      <c r="M13">
        <v>62</v>
      </c>
      <c r="N13">
        <v>68</v>
      </c>
      <c r="O13">
        <v>71</v>
      </c>
      <c r="P13">
        <v>54</v>
      </c>
      <c r="Q13">
        <v>58</v>
      </c>
      <c r="R13">
        <v>60</v>
      </c>
      <c r="S13">
        <v>60</v>
      </c>
      <c r="T13">
        <v>63</v>
      </c>
      <c r="U13">
        <v>60</v>
      </c>
      <c r="V13">
        <v>64</v>
      </c>
      <c r="W13">
        <v>66</v>
      </c>
      <c r="X13">
        <v>53</v>
      </c>
      <c r="Y13">
        <v>47</v>
      </c>
    </row>
    <row r="14" spans="1:25">
      <c r="A14" t="s">
        <v>11</v>
      </c>
      <c r="B14">
        <v>20074</v>
      </c>
      <c r="C14">
        <v>19386</v>
      </c>
      <c r="D14">
        <v>18396</v>
      </c>
      <c r="E14">
        <v>17075</v>
      </c>
      <c r="F14">
        <v>18864</v>
      </c>
      <c r="G14">
        <v>19652</v>
      </c>
      <c r="H14">
        <v>19167</v>
      </c>
      <c r="I14">
        <v>19232</v>
      </c>
      <c r="J14">
        <v>20773</v>
      </c>
      <c r="K14">
        <v>18844</v>
      </c>
      <c r="L14">
        <v>19545</v>
      </c>
      <c r="M14">
        <v>18634</v>
      </c>
      <c r="N14">
        <v>19100</v>
      </c>
      <c r="O14">
        <v>18637</v>
      </c>
      <c r="P14">
        <v>18569</v>
      </c>
      <c r="Q14">
        <v>18273</v>
      </c>
      <c r="R14">
        <v>22705</v>
      </c>
      <c r="S14">
        <v>18130</v>
      </c>
      <c r="T14">
        <v>19489</v>
      </c>
      <c r="U14">
        <v>18840</v>
      </c>
      <c r="V14">
        <v>19627</v>
      </c>
      <c r="W14">
        <v>18621</v>
      </c>
      <c r="X14">
        <v>20688</v>
      </c>
      <c r="Y14">
        <v>20073</v>
      </c>
    </row>
    <row r="15" spans="1:25">
      <c r="A15" t="s">
        <v>12</v>
      </c>
      <c r="B15">
        <v>18688</v>
      </c>
      <c r="C15">
        <v>20948</v>
      </c>
      <c r="D15">
        <v>443</v>
      </c>
      <c r="E15">
        <v>1679</v>
      </c>
      <c r="F15">
        <v>609</v>
      </c>
      <c r="G15">
        <v>4373</v>
      </c>
      <c r="H15">
        <v>56</v>
      </c>
      <c r="I15">
        <v>66</v>
      </c>
      <c r="J15">
        <v>59</v>
      </c>
      <c r="K15">
        <v>53</v>
      </c>
      <c r="L15">
        <v>55</v>
      </c>
      <c r="M15">
        <v>74</v>
      </c>
      <c r="N15">
        <v>58</v>
      </c>
      <c r="O15">
        <v>57</v>
      </c>
      <c r="P15">
        <v>57</v>
      </c>
      <c r="Q15">
        <v>67</v>
      </c>
      <c r="R15">
        <v>57</v>
      </c>
      <c r="S15">
        <v>52</v>
      </c>
      <c r="T15">
        <v>66</v>
      </c>
      <c r="U15">
        <v>66</v>
      </c>
      <c r="V15">
        <v>80</v>
      </c>
      <c r="W15">
        <v>54</v>
      </c>
      <c r="X15">
        <v>57</v>
      </c>
      <c r="Y15">
        <v>54</v>
      </c>
    </row>
    <row r="16" spans="1:25">
      <c r="A16" t="s">
        <v>13</v>
      </c>
      <c r="B16">
        <v>19972</v>
      </c>
      <c r="C16">
        <v>19581</v>
      </c>
      <c r="D16">
        <v>19150</v>
      </c>
      <c r="E16">
        <v>20778</v>
      </c>
      <c r="F16">
        <v>19369</v>
      </c>
      <c r="G16">
        <v>17823</v>
      </c>
      <c r="H16">
        <v>19502</v>
      </c>
      <c r="I16">
        <v>18256</v>
      </c>
      <c r="J16">
        <v>19212</v>
      </c>
      <c r="K16">
        <v>17587</v>
      </c>
      <c r="L16">
        <v>20667</v>
      </c>
      <c r="M16">
        <v>19208</v>
      </c>
      <c r="N16">
        <v>19461</v>
      </c>
      <c r="O16">
        <v>18367</v>
      </c>
      <c r="P16">
        <v>19308</v>
      </c>
      <c r="Q16">
        <v>18797</v>
      </c>
      <c r="R16">
        <v>19921</v>
      </c>
      <c r="S16">
        <v>19332</v>
      </c>
      <c r="T16">
        <v>21616</v>
      </c>
      <c r="U16">
        <v>20548</v>
      </c>
      <c r="V16">
        <v>20438</v>
      </c>
      <c r="W16">
        <v>20654</v>
      </c>
      <c r="X16">
        <v>22036</v>
      </c>
      <c r="Y16">
        <v>20443</v>
      </c>
    </row>
    <row r="17" spans="1:25">
      <c r="A17" t="s">
        <v>14</v>
      </c>
      <c r="B17">
        <v>11383</v>
      </c>
      <c r="C17">
        <v>12029</v>
      </c>
      <c r="D17">
        <v>456</v>
      </c>
      <c r="E17">
        <v>411</v>
      </c>
      <c r="F17">
        <v>315</v>
      </c>
      <c r="G17">
        <v>283</v>
      </c>
      <c r="H17">
        <v>78</v>
      </c>
      <c r="I17">
        <v>77</v>
      </c>
      <c r="J17">
        <v>55</v>
      </c>
      <c r="K17">
        <v>62</v>
      </c>
      <c r="L17">
        <v>67</v>
      </c>
      <c r="M17">
        <v>60</v>
      </c>
      <c r="N17">
        <v>70</v>
      </c>
      <c r="O17">
        <v>56</v>
      </c>
      <c r="P17">
        <v>69</v>
      </c>
      <c r="Q17">
        <v>49</v>
      </c>
      <c r="R17">
        <v>67</v>
      </c>
      <c r="S17">
        <v>69</v>
      </c>
      <c r="T17">
        <v>115</v>
      </c>
      <c r="U17">
        <v>64</v>
      </c>
      <c r="V17">
        <v>62</v>
      </c>
      <c r="W17">
        <v>58</v>
      </c>
      <c r="X17">
        <v>72</v>
      </c>
      <c r="Y17">
        <v>45</v>
      </c>
    </row>
    <row r="18" spans="1:25">
      <c r="A18" t="s">
        <v>15</v>
      </c>
      <c r="B18">
        <v>20986</v>
      </c>
      <c r="C18">
        <v>20823</v>
      </c>
      <c r="D18">
        <v>21730</v>
      </c>
      <c r="E18">
        <v>19862</v>
      </c>
      <c r="F18">
        <v>20894</v>
      </c>
      <c r="G18">
        <v>19480</v>
      </c>
      <c r="H18">
        <v>19989</v>
      </c>
      <c r="I18">
        <v>21417</v>
      </c>
      <c r="J18">
        <v>19993</v>
      </c>
      <c r="K18">
        <v>19204</v>
      </c>
      <c r="L18">
        <v>20586</v>
      </c>
      <c r="M18">
        <v>19778</v>
      </c>
      <c r="N18">
        <v>18687</v>
      </c>
      <c r="O18">
        <v>19282</v>
      </c>
      <c r="P18">
        <v>19237</v>
      </c>
      <c r="Q18">
        <v>18780</v>
      </c>
      <c r="R18">
        <v>21602</v>
      </c>
      <c r="S18">
        <v>21243</v>
      </c>
      <c r="T18">
        <v>22845</v>
      </c>
      <c r="U18">
        <v>22207</v>
      </c>
      <c r="V18">
        <v>22993</v>
      </c>
      <c r="W18">
        <v>23444</v>
      </c>
      <c r="X18">
        <v>23137</v>
      </c>
      <c r="Y18">
        <v>21881</v>
      </c>
    </row>
  </sheetData>
  <phoneticPr fontId="21"/>
  <pageMargins left="0.45" right="0.45" top="0.75" bottom="0.75" header="0.3" footer="0.3"/>
  <pageSetup scale="56" orientation="landscape"/>
  <headerFooter>
    <oddHeader>&amp;R&amp;"-,Bold"&amp;12 100-6260_B2</oddHeader>
    <oddFooter>&amp;RRaw Data Page &amp;P of &amp;N</oddFooter>
  </headerFooter>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tabSelected="1" showWhiteSpace="0" view="pageLayout" topLeftCell="A42" workbookViewId="0">
      <selection activeCell="D54" sqref="D54"/>
    </sheetView>
  </sheetViews>
  <sheetFormatPr baseColWidth="10" defaultColWidth="8.83203125" defaultRowHeight="14" x14ac:dyDescent="0"/>
  <cols>
    <col min="1" max="1" width="3.1640625" customWidth="1"/>
    <col min="2" max="2" width="10.6640625" customWidth="1"/>
    <col min="4" max="5" width="7.83203125" customWidth="1"/>
    <col min="6" max="6" width="6.33203125" customWidth="1"/>
    <col min="7" max="8" width="7.5" customWidth="1"/>
    <col min="9" max="9" width="7.1640625" customWidth="1"/>
    <col min="10" max="10" width="6.83203125" customWidth="1"/>
    <col min="11" max="11" width="7" customWidth="1"/>
    <col min="12" max="12" width="6.83203125" customWidth="1"/>
    <col min="13" max="13" width="6.5" customWidth="1"/>
    <col min="14" max="14" width="7.5" customWidth="1"/>
    <col min="15" max="15" width="7.83203125" customWidth="1"/>
    <col min="16" max="16" width="6.83203125" customWidth="1"/>
    <col min="17" max="17" width="7.83203125" customWidth="1"/>
    <col min="18" max="18" width="11.6640625" bestFit="1" customWidth="1"/>
    <col min="19" max="19" width="7.33203125" customWidth="1"/>
    <col min="20" max="20" width="7.83203125" customWidth="1"/>
    <col min="21" max="21" width="8" customWidth="1"/>
    <col min="22" max="22" width="9" customWidth="1"/>
    <col min="23" max="23" width="7.6640625" customWidth="1"/>
    <col min="24" max="24" width="7.5" customWidth="1"/>
    <col min="25" max="25" width="8.1640625" customWidth="1"/>
  </cols>
  <sheetData>
    <row r="1" spans="1:12">
      <c r="A1" t="s">
        <v>222</v>
      </c>
      <c r="B1" s="76" t="s">
        <v>23</v>
      </c>
      <c r="C1" s="76"/>
      <c r="D1" s="76"/>
      <c r="E1" s="76"/>
      <c r="I1" s="76" t="s">
        <v>35</v>
      </c>
      <c r="J1" s="76"/>
      <c r="K1" s="76"/>
      <c r="L1" s="76"/>
    </row>
    <row r="2" spans="1:12">
      <c r="B2" s="5" t="s">
        <v>16</v>
      </c>
      <c r="C2" s="5" t="s">
        <v>17</v>
      </c>
      <c r="D2" s="5" t="s">
        <v>18</v>
      </c>
      <c r="E2" s="5" t="s">
        <v>19</v>
      </c>
      <c r="J2" s="6" t="s">
        <v>17</v>
      </c>
      <c r="K2" s="6" t="s">
        <v>18</v>
      </c>
    </row>
    <row r="3" spans="1:12">
      <c r="B3" s="2">
        <v>2</v>
      </c>
      <c r="C3" s="2">
        <v>957962</v>
      </c>
      <c r="D3" s="2">
        <v>976032</v>
      </c>
      <c r="E3" s="3">
        <f t="shared" ref="E3:E12" si="0">IF(C3="","",AVERAGE(C3:D3)-AVERAGE($C$13:$D$16))</f>
        <v>966392.625</v>
      </c>
      <c r="G3" s="8" t="s">
        <v>20</v>
      </c>
      <c r="H3" s="10">
        <f>IF(C3="","",SLOPE(E5:E13,B5:B13))</f>
        <v>541409.55622435012</v>
      </c>
      <c r="J3" s="4">
        <f>IF('Raw Data'!F3="","",'Raw Data'!F3)</f>
        <v>303</v>
      </c>
      <c r="K3" s="4">
        <f>IF('Raw Data'!G3="","",'Raw Data'!G3)</f>
        <v>332</v>
      </c>
    </row>
    <row r="4" spans="1:12">
      <c r="B4" s="2">
        <f>B3/2</f>
        <v>1</v>
      </c>
      <c r="C4" s="2">
        <v>535553</v>
      </c>
      <c r="D4" s="2">
        <v>545906</v>
      </c>
      <c r="E4" s="3">
        <f t="shared" si="0"/>
        <v>540125.125</v>
      </c>
      <c r="G4" s="8" t="s">
        <v>21</v>
      </c>
      <c r="H4" s="10">
        <f>IF(C3="","",INTERCEPT(E5:E13,B5:B13))</f>
        <v>644.70276162792288</v>
      </c>
      <c r="J4" s="4">
        <f>IF('Raw Data'!F5="","",'Raw Data'!F5)</f>
        <v>301</v>
      </c>
      <c r="K4" s="4">
        <f>IF('Raw Data'!G5="","",'Raw Data'!G5)</f>
        <v>520</v>
      </c>
    </row>
    <row r="5" spans="1:12">
      <c r="B5" s="2">
        <f t="shared" ref="B5:B12" si="1">B4/2</f>
        <v>0.5</v>
      </c>
      <c r="C5" s="2">
        <v>267600</v>
      </c>
      <c r="D5" s="2">
        <v>276682</v>
      </c>
      <c r="E5" s="3">
        <f t="shared" si="0"/>
        <v>271536.625</v>
      </c>
      <c r="G5" s="5" t="s">
        <v>22</v>
      </c>
      <c r="H5" s="7">
        <f>IF(C3="","",RSQ(E5:E13,B5:B13))</f>
        <v>0.99926354575942333</v>
      </c>
      <c r="J5" s="4">
        <f>IF('Raw Data'!F7="","",'Raw Data'!F7)</f>
        <v>320</v>
      </c>
      <c r="K5" s="4">
        <f>IF('Raw Data'!G7="","",'Raw Data'!G7)</f>
        <v>284</v>
      </c>
    </row>
    <row r="6" spans="1:12">
      <c r="B6" s="2">
        <f t="shared" si="1"/>
        <v>0.25</v>
      </c>
      <c r="C6" s="2">
        <v>132456</v>
      </c>
      <c r="D6" s="2">
        <v>135457</v>
      </c>
      <c r="E6" s="3">
        <f t="shared" si="0"/>
        <v>133352.125</v>
      </c>
      <c r="J6" s="4">
        <f>IF('Raw Data'!F9="","",'Raw Data'!F9)</f>
        <v>1784</v>
      </c>
      <c r="K6" s="4">
        <f>IF('Raw Data'!G9="","",'Raw Data'!G9)</f>
        <v>341</v>
      </c>
    </row>
    <row r="7" spans="1:12">
      <c r="B7" s="2">
        <f t="shared" si="1"/>
        <v>0.125</v>
      </c>
      <c r="C7" s="2">
        <v>68693</v>
      </c>
      <c r="D7" s="2">
        <v>73451</v>
      </c>
      <c r="E7" s="3">
        <f t="shared" si="0"/>
        <v>70467.625</v>
      </c>
      <c r="J7" s="4">
        <f>IF('Raw Data'!F11="","",'Raw Data'!F11)</f>
        <v>311</v>
      </c>
      <c r="K7" s="4">
        <f>IF('Raw Data'!G11="","",'Raw Data'!G11)</f>
        <v>289</v>
      </c>
    </row>
    <row r="8" spans="1:12">
      <c r="B8" s="2">
        <f t="shared" si="1"/>
        <v>6.25E-2</v>
      </c>
      <c r="C8" s="2">
        <v>38420</v>
      </c>
      <c r="D8" s="2">
        <v>41059</v>
      </c>
      <c r="E8" s="3">
        <f t="shared" si="0"/>
        <v>39135.125</v>
      </c>
      <c r="J8" s="4">
        <f>IF('Raw Data'!F13="","",'Raw Data'!F13)</f>
        <v>282</v>
      </c>
      <c r="K8" s="4">
        <f>IF('Raw Data'!G13="","",'Raw Data'!G13)</f>
        <v>313</v>
      </c>
    </row>
    <row r="9" spans="1:12">
      <c r="B9" s="2">
        <f t="shared" si="1"/>
        <v>3.125E-2</v>
      </c>
      <c r="C9" s="2">
        <v>18688</v>
      </c>
      <c r="D9" s="2">
        <v>20948</v>
      </c>
      <c r="E9" s="3">
        <f t="shared" si="0"/>
        <v>19213.625</v>
      </c>
      <c r="J9" s="4">
        <f>IF('Raw Data'!F15="","",'Raw Data'!F13)</f>
        <v>282</v>
      </c>
      <c r="K9" s="4">
        <f>IF('Raw Data'!G15="","",'Raw Data'!G13)</f>
        <v>313</v>
      </c>
    </row>
    <row r="10" spans="1:12">
      <c r="B10" s="2">
        <f t="shared" si="1"/>
        <v>1.5625E-2</v>
      </c>
      <c r="C10" s="2">
        <v>8326</v>
      </c>
      <c r="D10" s="2">
        <v>7861</v>
      </c>
      <c r="E10" s="3">
        <f t="shared" si="0"/>
        <v>7489.125</v>
      </c>
      <c r="J10" s="4">
        <f>IF('Raw Data'!F17="","",'Raw Data'!F17)</f>
        <v>315</v>
      </c>
      <c r="K10" s="4">
        <f>IF('Raw Data'!G17="","",'Raw Data'!G17)</f>
        <v>283</v>
      </c>
    </row>
    <row r="11" spans="1:12">
      <c r="B11" s="2">
        <f t="shared" si="1"/>
        <v>7.8125E-3</v>
      </c>
      <c r="C11" s="2">
        <v>4755</v>
      </c>
      <c r="D11" s="2">
        <v>4570</v>
      </c>
      <c r="E11" s="3">
        <f t="shared" si="0"/>
        <v>4058.125</v>
      </c>
    </row>
    <row r="12" spans="1:12">
      <c r="B12" s="2">
        <f t="shared" si="1"/>
        <v>3.90625E-3</v>
      </c>
      <c r="C12" s="2">
        <v>458</v>
      </c>
      <c r="D12" s="2">
        <v>440</v>
      </c>
      <c r="E12" s="3">
        <f t="shared" si="0"/>
        <v>-155.375</v>
      </c>
      <c r="I12" s="8" t="s">
        <v>24</v>
      </c>
      <c r="J12" s="9">
        <f>AVERAGE(J3:K10)</f>
        <v>410.8125</v>
      </c>
    </row>
    <row r="13" spans="1:12">
      <c r="B13" s="2">
        <v>0</v>
      </c>
      <c r="C13" s="2">
        <v>478</v>
      </c>
      <c r="D13" s="2">
        <v>505</v>
      </c>
      <c r="E13" s="2">
        <f>IF(C13="","",0)</f>
        <v>0</v>
      </c>
      <c r="F13" s="1">
        <f>AVERAGE(C13:D16)</f>
        <v>604.375</v>
      </c>
      <c r="J13" s="1"/>
    </row>
    <row r="14" spans="1:12">
      <c r="B14" s="2"/>
      <c r="C14" s="2">
        <v>441</v>
      </c>
      <c r="D14" s="2">
        <v>422</v>
      </c>
      <c r="E14" s="2"/>
    </row>
    <row r="15" spans="1:12">
      <c r="B15" s="2"/>
      <c r="C15" s="2">
        <v>443</v>
      </c>
      <c r="D15" s="2">
        <v>1679</v>
      </c>
      <c r="E15" s="2"/>
    </row>
    <row r="16" spans="1:12">
      <c r="B16" s="2"/>
      <c r="C16" s="2">
        <v>456</v>
      </c>
      <c r="D16" s="2">
        <v>411</v>
      </c>
      <c r="E16" s="2"/>
    </row>
    <row r="18" spans="1:25">
      <c r="B18" s="11" t="s">
        <v>25</v>
      </c>
    </row>
    <row r="19" spans="1:25">
      <c r="A19" s="4"/>
      <c r="B19" s="12">
        <v>1</v>
      </c>
      <c r="C19" s="12">
        <v>2</v>
      </c>
      <c r="D19" s="12">
        <v>3</v>
      </c>
      <c r="E19" s="12">
        <v>4</v>
      </c>
      <c r="F19" s="12">
        <v>5</v>
      </c>
      <c r="G19" s="12">
        <v>6</v>
      </c>
      <c r="H19" s="12">
        <v>7</v>
      </c>
      <c r="I19" s="12">
        <v>8</v>
      </c>
      <c r="J19" s="12">
        <v>9</v>
      </c>
      <c r="K19" s="12">
        <v>10</v>
      </c>
      <c r="L19" s="12">
        <v>11</v>
      </c>
      <c r="M19" s="12">
        <v>12</v>
      </c>
      <c r="N19" s="12">
        <v>13</v>
      </c>
      <c r="O19" s="12">
        <v>14</v>
      </c>
      <c r="P19" s="12">
        <v>15</v>
      </c>
      <c r="Q19" s="12">
        <v>16</v>
      </c>
      <c r="R19" s="12">
        <v>17</v>
      </c>
      <c r="S19" s="12">
        <v>18</v>
      </c>
      <c r="T19" s="12">
        <v>19</v>
      </c>
      <c r="U19" s="12">
        <v>20</v>
      </c>
      <c r="V19" s="12">
        <v>21</v>
      </c>
      <c r="W19" s="12">
        <v>22</v>
      </c>
      <c r="X19" s="12">
        <v>23</v>
      </c>
      <c r="Y19" s="12">
        <v>24</v>
      </c>
    </row>
    <row r="20" spans="1:25">
      <c r="A20" s="12" t="s">
        <v>1</v>
      </c>
      <c r="B20" s="4">
        <f>IF('Raw Data'!B4="","",'Raw Data'!B4)</f>
        <v>21982</v>
      </c>
      <c r="C20" s="4">
        <f>IF('Raw Data'!C4="","",'Raw Data'!C4)</f>
        <v>23705</v>
      </c>
      <c r="D20" s="4">
        <f>IF('Raw Data'!D4="","",'Raw Data'!D4)</f>
        <v>24650</v>
      </c>
      <c r="E20" s="4">
        <f>IF('Raw Data'!E4="","",'Raw Data'!E4)</f>
        <v>24687</v>
      </c>
      <c r="F20" s="4">
        <f>IF('Raw Data'!F4="","",'Raw Data'!F4)</f>
        <v>25385</v>
      </c>
      <c r="G20" s="4">
        <f>IF('Raw Data'!G4="","",'Raw Data'!G4)</f>
        <v>25087</v>
      </c>
      <c r="H20" s="4">
        <f>IF('Raw Data'!H4="","",'Raw Data'!H4)</f>
        <v>26182</v>
      </c>
      <c r="I20" s="4">
        <f>IF('Raw Data'!I4="","",'Raw Data'!I4)</f>
        <v>26051</v>
      </c>
      <c r="J20" s="4">
        <f>IF('Raw Data'!J4="","",'Raw Data'!J4)</f>
        <v>24314</v>
      </c>
      <c r="K20" s="4">
        <f>IF('Raw Data'!K4="","",'Raw Data'!K4)</f>
        <v>25171</v>
      </c>
      <c r="L20" s="4">
        <f>IF('Raw Data'!L4="","",'Raw Data'!L4)</f>
        <v>23799</v>
      </c>
      <c r="M20" s="4">
        <f>IF('Raw Data'!M4="","",'Raw Data'!M4)</f>
        <v>23250</v>
      </c>
      <c r="N20" s="4">
        <f>IF('Raw Data'!N4="","",'Raw Data'!N4)</f>
        <v>23632</v>
      </c>
      <c r="O20" s="4">
        <f>IF('Raw Data'!O4="","",'Raw Data'!O4)</f>
        <v>22026</v>
      </c>
      <c r="P20" s="4">
        <f>IF('Raw Data'!P4="","",'Raw Data'!P4)</f>
        <v>22277</v>
      </c>
      <c r="Q20" s="4">
        <f>IF('Raw Data'!Q4="","",'Raw Data'!Q4)</f>
        <v>22361</v>
      </c>
      <c r="R20" s="4">
        <f>IF('Raw Data'!R4="","",'Raw Data'!R4)</f>
        <v>23474</v>
      </c>
      <c r="S20" s="4">
        <f>IF('Raw Data'!S4="","",'Raw Data'!S4)</f>
        <v>22633</v>
      </c>
      <c r="T20" s="4">
        <f>IF('Raw Data'!T4="","",'Raw Data'!T4)</f>
        <v>23418</v>
      </c>
      <c r="U20" s="4">
        <f>IF('Raw Data'!U4="","",'Raw Data'!U4)</f>
        <v>23087</v>
      </c>
      <c r="V20" s="4">
        <f>IF('Raw Data'!V4="","",'Raw Data'!V4)</f>
        <v>23442</v>
      </c>
      <c r="W20" s="4">
        <f>IF('Raw Data'!W4="","",'Raw Data'!W4)</f>
        <v>22823</v>
      </c>
      <c r="X20" s="4">
        <f>IF('Raw Data'!X4="","",'Raw Data'!X4)</f>
        <v>24559</v>
      </c>
      <c r="Y20" s="4">
        <f>IF('Raw Data'!Y4="","",'Raw Data'!Y4)</f>
        <v>24874</v>
      </c>
    </row>
    <row r="21" spans="1:25">
      <c r="A21" s="12" t="s">
        <v>2</v>
      </c>
      <c r="B21" s="4">
        <f>IF('Raw Data'!B6="","",'Raw Data'!B6)</f>
        <v>21684</v>
      </c>
      <c r="C21" s="4">
        <f>IF('Raw Data'!C6="","",'Raw Data'!C6)</f>
        <v>21879</v>
      </c>
      <c r="D21" s="4">
        <f>IF('Raw Data'!D6="","",'Raw Data'!D6)</f>
        <v>23099</v>
      </c>
      <c r="E21" s="4">
        <f>IF('Raw Data'!E6="","",'Raw Data'!E6)</f>
        <v>21036</v>
      </c>
      <c r="F21" s="4">
        <f>IF('Raw Data'!F6="","",'Raw Data'!F6)</f>
        <v>21686</v>
      </c>
      <c r="G21" s="4">
        <f>IF('Raw Data'!G6="","",'Raw Data'!G6)</f>
        <v>21653</v>
      </c>
      <c r="H21" s="4">
        <f>IF('Raw Data'!H6="","",'Raw Data'!H6)</f>
        <v>23474</v>
      </c>
      <c r="I21" s="4">
        <f>IF('Raw Data'!I6="","",'Raw Data'!I6)</f>
        <v>22895</v>
      </c>
      <c r="J21" s="4">
        <f>IF('Raw Data'!J6="","",'Raw Data'!J6)</f>
        <v>23648</v>
      </c>
      <c r="K21" s="4">
        <f>IF('Raw Data'!K6="","",'Raw Data'!K6)</f>
        <v>23657</v>
      </c>
      <c r="L21" s="4">
        <f>IF('Raw Data'!L6="","",'Raw Data'!L6)</f>
        <v>22574</v>
      </c>
      <c r="M21" s="4">
        <f>IF('Raw Data'!M6="","",'Raw Data'!M6)</f>
        <v>22990</v>
      </c>
      <c r="N21" s="4">
        <f>IF('Raw Data'!N6="","",'Raw Data'!N6)</f>
        <v>23081</v>
      </c>
      <c r="O21" s="4">
        <f>IF('Raw Data'!O6="","",'Raw Data'!O6)</f>
        <v>22160</v>
      </c>
      <c r="P21" s="4">
        <f>IF('Raw Data'!P6="","",'Raw Data'!P6)</f>
        <v>22023</v>
      </c>
      <c r="Q21" s="4">
        <f>IF('Raw Data'!Q6="","",'Raw Data'!Q6)</f>
        <v>22446</v>
      </c>
      <c r="R21" s="4">
        <f>IF('Raw Data'!R6="","",'Raw Data'!R6)</f>
        <v>23174</v>
      </c>
      <c r="S21" s="4">
        <f>IF('Raw Data'!S6="","",'Raw Data'!S6)</f>
        <v>21628</v>
      </c>
      <c r="T21" s="4">
        <f>IF('Raw Data'!T6="","",'Raw Data'!T6)</f>
        <v>23798</v>
      </c>
      <c r="U21" s="4">
        <f>IF('Raw Data'!U6="","",'Raw Data'!U6)</f>
        <v>22437</v>
      </c>
      <c r="V21" s="4">
        <f>IF('Raw Data'!V6="","",'Raw Data'!V6)</f>
        <v>22876</v>
      </c>
      <c r="W21" s="4">
        <f>IF('Raw Data'!W6="","",'Raw Data'!W6)</f>
        <v>22650</v>
      </c>
      <c r="X21" s="4">
        <f>IF('Raw Data'!X6="","",'Raw Data'!X6)</f>
        <v>22083</v>
      </c>
      <c r="Y21" s="4">
        <f>IF('Raw Data'!Y6="","",'Raw Data'!Y6)</f>
        <v>22899</v>
      </c>
    </row>
    <row r="22" spans="1:25">
      <c r="A22" s="12" t="s">
        <v>0</v>
      </c>
      <c r="B22" s="4">
        <f>IF('Raw Data'!B8="","",'Raw Data'!B8)</f>
        <v>17812</v>
      </c>
      <c r="C22" s="4">
        <f>IF('Raw Data'!C8="","",'Raw Data'!C8)</f>
        <v>18084</v>
      </c>
      <c r="D22" s="4">
        <f>IF('Raw Data'!D8="","",'Raw Data'!D8)</f>
        <v>21180</v>
      </c>
      <c r="E22" s="4">
        <f>IF('Raw Data'!E8="","",'Raw Data'!E8)</f>
        <v>22406</v>
      </c>
      <c r="F22" s="4">
        <f>IF('Raw Data'!F8="","",'Raw Data'!F8)</f>
        <v>21548</v>
      </c>
      <c r="G22" s="4">
        <f>IF('Raw Data'!G8="","",'Raw Data'!G8)</f>
        <v>22183</v>
      </c>
      <c r="H22" s="4">
        <f>IF('Raw Data'!H8="","",'Raw Data'!H8)</f>
        <v>22123</v>
      </c>
      <c r="I22" s="4">
        <f>IF('Raw Data'!I8="","",'Raw Data'!I8)</f>
        <v>21626</v>
      </c>
      <c r="J22" s="4">
        <f>IF('Raw Data'!J8="","",'Raw Data'!J8)</f>
        <v>21571</v>
      </c>
      <c r="K22" s="4">
        <f>IF('Raw Data'!K8="","",'Raw Data'!K8)</f>
        <v>19528</v>
      </c>
      <c r="L22" s="4">
        <f>IF('Raw Data'!L8="","",'Raw Data'!L8)</f>
        <v>21655</v>
      </c>
      <c r="M22" s="4">
        <f>IF('Raw Data'!M8="","",'Raw Data'!M8)</f>
        <v>20227</v>
      </c>
      <c r="N22" s="4">
        <f>IF('Raw Data'!N8="","",'Raw Data'!N8)</f>
        <v>21948</v>
      </c>
      <c r="O22" s="4">
        <f>IF('Raw Data'!O8="","",'Raw Data'!O8)</f>
        <v>20915</v>
      </c>
      <c r="P22" s="4">
        <f>IF('Raw Data'!P8="","",'Raw Data'!P8)</f>
        <v>21587</v>
      </c>
      <c r="Q22" s="4">
        <f>IF('Raw Data'!Q8="","",'Raw Data'!Q8)</f>
        <v>21102</v>
      </c>
      <c r="R22" s="4">
        <f>IF('Raw Data'!R8="","",'Raw Data'!R8)</f>
        <v>20713</v>
      </c>
      <c r="S22" s="4">
        <f>IF('Raw Data'!S8="","",'Raw Data'!S8)</f>
        <v>19536</v>
      </c>
      <c r="T22" s="4">
        <f>IF('Raw Data'!T8="","",'Raw Data'!T8)</f>
        <v>19955</v>
      </c>
      <c r="U22" s="4">
        <f>IF('Raw Data'!U8="","",'Raw Data'!U8)</f>
        <v>19167</v>
      </c>
      <c r="V22" s="4">
        <f>IF('Raw Data'!V8="","",'Raw Data'!V8)</f>
        <v>22846</v>
      </c>
      <c r="W22" s="4">
        <f>IF('Raw Data'!W8="","",'Raw Data'!W8)</f>
        <v>22422</v>
      </c>
      <c r="X22" s="4">
        <f>IF('Raw Data'!X8="","",'Raw Data'!X8)</f>
        <v>22735</v>
      </c>
      <c r="Y22" s="4">
        <f>IF('Raw Data'!Y8="","",'Raw Data'!Y8)</f>
        <v>22584</v>
      </c>
    </row>
    <row r="23" spans="1:25">
      <c r="A23" s="12" t="s">
        <v>3</v>
      </c>
      <c r="B23" s="4">
        <f>IF('Raw Data'!B10="","",'Raw Data'!B10)</f>
        <v>19145</v>
      </c>
      <c r="C23" s="4">
        <f>IF('Raw Data'!C10="","",'Raw Data'!C10)</f>
        <v>19280</v>
      </c>
      <c r="D23" s="4">
        <f>IF('Raw Data'!D10="","",'Raw Data'!D10)</f>
        <v>21152</v>
      </c>
      <c r="E23" s="4">
        <f>IF('Raw Data'!E10="","",'Raw Data'!E10)</f>
        <v>19322</v>
      </c>
      <c r="F23" s="4">
        <f>IF('Raw Data'!F10="","",'Raw Data'!F10)</f>
        <v>20638</v>
      </c>
      <c r="G23" s="4">
        <f>IF('Raw Data'!G10="","",'Raw Data'!G10)</f>
        <v>20304</v>
      </c>
      <c r="H23" s="4">
        <f>IF('Raw Data'!H10="","",'Raw Data'!H10)</f>
        <v>19678</v>
      </c>
      <c r="I23" s="4">
        <f>IF('Raw Data'!I10="","",'Raw Data'!I10)</f>
        <v>19742</v>
      </c>
      <c r="J23" s="4">
        <f>IF('Raw Data'!J10="","",'Raw Data'!J10)</f>
        <v>20967</v>
      </c>
      <c r="K23" s="4">
        <f>IF('Raw Data'!K10="","",'Raw Data'!K10)</f>
        <v>19541</v>
      </c>
      <c r="L23" s="4">
        <f>IF('Raw Data'!L10="","",'Raw Data'!L10)</f>
        <v>22549</v>
      </c>
      <c r="M23" s="4">
        <f>IF('Raw Data'!M10="","",'Raw Data'!M10)</f>
        <v>21883</v>
      </c>
      <c r="N23" s="4">
        <f>IF('Raw Data'!N10="","",'Raw Data'!N10)</f>
        <v>21441</v>
      </c>
      <c r="O23" s="4">
        <f>IF('Raw Data'!O10="","",'Raw Data'!O10)</f>
        <v>20405</v>
      </c>
      <c r="P23" s="4">
        <f>IF('Raw Data'!P10="","",'Raw Data'!P10)</f>
        <v>19835</v>
      </c>
      <c r="Q23" s="4">
        <f>IF('Raw Data'!Q10="","",'Raw Data'!Q10)</f>
        <v>19219</v>
      </c>
      <c r="R23" s="4">
        <f>IF('Raw Data'!R10="","",'Raw Data'!R10)</f>
        <v>19618</v>
      </c>
      <c r="S23" s="4">
        <f>IF('Raw Data'!S10="","",'Raw Data'!S10)</f>
        <v>18715</v>
      </c>
      <c r="T23" s="4">
        <f>IF('Raw Data'!T10="","",'Raw Data'!T10)</f>
        <v>20999</v>
      </c>
      <c r="U23" s="4">
        <f>IF('Raw Data'!U10="","",'Raw Data'!U10)</f>
        <v>20335</v>
      </c>
      <c r="V23" s="4">
        <f>IF('Raw Data'!V10="","",'Raw Data'!V10)</f>
        <v>20860</v>
      </c>
      <c r="W23" s="4">
        <f>IF('Raw Data'!W10="","",'Raw Data'!W10)</f>
        <v>20742</v>
      </c>
      <c r="X23" s="4">
        <f>IF('Raw Data'!X10="","",'Raw Data'!X10)</f>
        <v>22392</v>
      </c>
      <c r="Y23" s="4">
        <f>IF('Raw Data'!Y10="","",'Raw Data'!Y10)</f>
        <v>21130</v>
      </c>
    </row>
    <row r="24" spans="1:25">
      <c r="A24" s="12" t="s">
        <v>4</v>
      </c>
      <c r="B24" s="4">
        <f>IF('Raw Data'!B12="","",'Raw Data'!B12)</f>
        <v>19672</v>
      </c>
      <c r="C24" s="4">
        <f>IF('Raw Data'!C12="","",'Raw Data'!C12)</f>
        <v>19645</v>
      </c>
      <c r="D24" s="4">
        <f>IF('Raw Data'!D12="","",'Raw Data'!D12)</f>
        <v>20419</v>
      </c>
      <c r="E24" s="4">
        <f>IF('Raw Data'!E12="","",'Raw Data'!E12)</f>
        <v>19141</v>
      </c>
      <c r="F24" s="4">
        <f>IF('Raw Data'!F12="","",'Raw Data'!F12)</f>
        <v>19243</v>
      </c>
      <c r="G24" s="4">
        <f>IF('Raw Data'!G12="","",'Raw Data'!G12)</f>
        <v>19338</v>
      </c>
      <c r="H24" s="4">
        <f>IF('Raw Data'!H12="","",'Raw Data'!H12)</f>
        <v>19697</v>
      </c>
      <c r="I24" s="4">
        <f>IF('Raw Data'!I12="","",'Raw Data'!I12)</f>
        <v>20378</v>
      </c>
      <c r="J24" s="4">
        <f>IF('Raw Data'!J12="","",'Raw Data'!J12)</f>
        <v>20428</v>
      </c>
      <c r="K24" s="4">
        <f>IF('Raw Data'!K12="","",'Raw Data'!K12)</f>
        <v>19197</v>
      </c>
      <c r="L24" s="4">
        <f>IF('Raw Data'!L12="","",'Raw Data'!L12)</f>
        <v>20810</v>
      </c>
      <c r="M24" s="4">
        <f>IF('Raw Data'!M12="","",'Raw Data'!M12)</f>
        <v>19900</v>
      </c>
      <c r="N24" s="4">
        <f>IF('Raw Data'!N12="","",'Raw Data'!N12)</f>
        <v>19761</v>
      </c>
      <c r="O24" s="4">
        <f>IF('Raw Data'!O12="","",'Raw Data'!O12)</f>
        <v>19069</v>
      </c>
      <c r="P24" s="4">
        <f>IF('Raw Data'!P12="","",'Raw Data'!P12)</f>
        <v>18724</v>
      </c>
      <c r="Q24" s="4">
        <f>IF('Raw Data'!Q12="","",'Raw Data'!Q12)</f>
        <v>18416</v>
      </c>
      <c r="R24" s="4">
        <f>IF('Raw Data'!R12="","",'Raw Data'!R12)</f>
        <v>19072</v>
      </c>
      <c r="S24" s="4">
        <f>IF('Raw Data'!S12="","",'Raw Data'!S12)</f>
        <v>17954</v>
      </c>
      <c r="T24" s="4">
        <f>IF('Raw Data'!T12="","",'Raw Data'!T12)</f>
        <v>20735</v>
      </c>
      <c r="U24" s="4">
        <f>IF('Raw Data'!U12="","",'Raw Data'!U12)</f>
        <v>24767</v>
      </c>
      <c r="V24" s="4">
        <f>IF('Raw Data'!V12="","",'Raw Data'!V12)</f>
        <v>19083</v>
      </c>
      <c r="W24" s="4">
        <f>IF('Raw Data'!W12="","",'Raw Data'!W12)</f>
        <v>21735</v>
      </c>
      <c r="X24" s="4">
        <f>IF('Raw Data'!X12="","",'Raw Data'!X12)</f>
        <v>20780</v>
      </c>
      <c r="Y24" s="4">
        <f>IF('Raw Data'!Y12="","",'Raw Data'!Y12)</f>
        <v>19883</v>
      </c>
    </row>
    <row r="25" spans="1:25">
      <c r="A25" s="12" t="s">
        <v>5</v>
      </c>
      <c r="B25" s="4">
        <f>IF('Raw Data'!B14="","",'Raw Data'!B14)</f>
        <v>20074</v>
      </c>
      <c r="C25" s="4">
        <f>IF('Raw Data'!C14="","",'Raw Data'!C14)</f>
        <v>19386</v>
      </c>
      <c r="D25" s="4">
        <f>IF('Raw Data'!D14="","",'Raw Data'!D14)</f>
        <v>18396</v>
      </c>
      <c r="E25" s="4">
        <f>IF('Raw Data'!E14="","",'Raw Data'!E14)</f>
        <v>17075</v>
      </c>
      <c r="F25" s="4">
        <f>IF('Raw Data'!F14="","",'Raw Data'!F14)</f>
        <v>18864</v>
      </c>
      <c r="G25" s="4">
        <f>IF('Raw Data'!G14="","",'Raw Data'!G14)</f>
        <v>19652</v>
      </c>
      <c r="H25" s="4">
        <f>IF('Raw Data'!H14="","",'Raw Data'!H14)</f>
        <v>19167</v>
      </c>
      <c r="I25" s="4">
        <f>IF('Raw Data'!I14="","",'Raw Data'!I14)</f>
        <v>19232</v>
      </c>
      <c r="J25" s="4">
        <f>IF('Raw Data'!J14="","",'Raw Data'!J14)</f>
        <v>20773</v>
      </c>
      <c r="K25" s="4">
        <f>IF('Raw Data'!K14="","",'Raw Data'!K14)</f>
        <v>18844</v>
      </c>
      <c r="L25" s="4">
        <f>IF('Raw Data'!L14="","",'Raw Data'!L14)</f>
        <v>19545</v>
      </c>
      <c r="M25" s="4">
        <f>IF('Raw Data'!M14="","",'Raw Data'!M14)</f>
        <v>18634</v>
      </c>
      <c r="N25" s="4">
        <f>IF('Raw Data'!N14="","",'Raw Data'!N14)</f>
        <v>19100</v>
      </c>
      <c r="O25" s="4">
        <f>IF('Raw Data'!O14="","",'Raw Data'!O14)</f>
        <v>18637</v>
      </c>
      <c r="P25" s="4">
        <f>IF('Raw Data'!P14="","",'Raw Data'!P14)</f>
        <v>18569</v>
      </c>
      <c r="Q25" s="4">
        <f>IF('Raw Data'!Q14="","",'Raw Data'!Q14)</f>
        <v>18273</v>
      </c>
      <c r="R25" s="4">
        <f>IF('Raw Data'!R14="","",'Raw Data'!R14)</f>
        <v>22705</v>
      </c>
      <c r="S25" s="4">
        <f>IF('Raw Data'!S14="","",'Raw Data'!S14)</f>
        <v>18130</v>
      </c>
      <c r="T25" s="4">
        <f>IF('Raw Data'!T14="","",'Raw Data'!T14)</f>
        <v>19489</v>
      </c>
      <c r="U25" s="4">
        <f>IF('Raw Data'!U14="","",'Raw Data'!U14)</f>
        <v>18840</v>
      </c>
      <c r="V25" s="4">
        <f>IF('Raw Data'!V14="","",'Raw Data'!V14)</f>
        <v>19627</v>
      </c>
      <c r="W25" s="4">
        <f>IF('Raw Data'!W14="","",'Raw Data'!W14)</f>
        <v>18621</v>
      </c>
      <c r="X25" s="4">
        <f>IF('Raw Data'!X14="","",'Raw Data'!X14)</f>
        <v>20688</v>
      </c>
      <c r="Y25" s="4">
        <f>IF('Raw Data'!Y14="","",'Raw Data'!Y14)</f>
        <v>20073</v>
      </c>
    </row>
    <row r="26" spans="1:25">
      <c r="A26" s="12" t="s">
        <v>6</v>
      </c>
      <c r="B26" s="4">
        <f>IF('Raw Data'!B16="","",'Raw Data'!B16)</f>
        <v>19972</v>
      </c>
      <c r="C26" s="4">
        <f>IF('Raw Data'!C16="","",'Raw Data'!C16)</f>
        <v>19581</v>
      </c>
      <c r="D26" s="4">
        <f>IF('Raw Data'!D16="","",'Raw Data'!D16)</f>
        <v>19150</v>
      </c>
      <c r="E26" s="4">
        <f>IF('Raw Data'!E16="","",'Raw Data'!E16)</f>
        <v>20778</v>
      </c>
      <c r="F26" s="4">
        <f>IF('Raw Data'!F16="","",'Raw Data'!F16)</f>
        <v>19369</v>
      </c>
      <c r="G26" s="4">
        <f>IF('Raw Data'!G16="","",'Raw Data'!G16)</f>
        <v>17823</v>
      </c>
      <c r="H26" s="4">
        <f>IF('Raw Data'!H16="","",'Raw Data'!H16)</f>
        <v>19502</v>
      </c>
      <c r="I26" s="4">
        <f>IF('Raw Data'!I16="","",'Raw Data'!I16)</f>
        <v>18256</v>
      </c>
      <c r="J26" s="4">
        <f>IF('Raw Data'!J16="","",'Raw Data'!J16)</f>
        <v>19212</v>
      </c>
      <c r="K26" s="4">
        <f>IF('Raw Data'!K16="","",'Raw Data'!K16)</f>
        <v>17587</v>
      </c>
      <c r="L26" s="4">
        <f>IF('Raw Data'!L16="","",'Raw Data'!L16)</f>
        <v>20667</v>
      </c>
      <c r="M26" s="4">
        <f>IF('Raw Data'!M16="","",'Raw Data'!M16)</f>
        <v>19208</v>
      </c>
      <c r="N26" s="4">
        <f>IF('Raw Data'!N16="","",'Raw Data'!N16)</f>
        <v>19461</v>
      </c>
      <c r="O26" s="4">
        <f>IF('Raw Data'!O16="","",'Raw Data'!O16)</f>
        <v>18367</v>
      </c>
      <c r="P26" s="4">
        <f>IF('Raw Data'!P16="","",'Raw Data'!P16)</f>
        <v>19308</v>
      </c>
      <c r="Q26" s="4">
        <f>IF('Raw Data'!Q16="","",'Raw Data'!Q16)</f>
        <v>18797</v>
      </c>
      <c r="R26" s="4">
        <f>IF('Raw Data'!R16="","",'Raw Data'!R16)</f>
        <v>19921</v>
      </c>
      <c r="S26" s="4">
        <f>IF('Raw Data'!S16="","",'Raw Data'!S16)</f>
        <v>19332</v>
      </c>
      <c r="T26" s="4">
        <f>IF('Raw Data'!T16="","",'Raw Data'!T16)</f>
        <v>21616</v>
      </c>
      <c r="U26" s="4">
        <f>IF('Raw Data'!U16="","",'Raw Data'!U16)</f>
        <v>20548</v>
      </c>
      <c r="V26" s="4">
        <f>IF('Raw Data'!V16="","",'Raw Data'!V16)</f>
        <v>20438</v>
      </c>
      <c r="W26" s="4">
        <f>IF('Raw Data'!W16="","",'Raw Data'!W16)</f>
        <v>20654</v>
      </c>
      <c r="X26" s="4">
        <f>IF('Raw Data'!X16="","",'Raw Data'!X16)</f>
        <v>22036</v>
      </c>
      <c r="Y26" s="4">
        <f>IF('Raw Data'!Y16="","",'Raw Data'!Y16)</f>
        <v>20443</v>
      </c>
    </row>
    <row r="27" spans="1:25">
      <c r="A27" s="12" t="s">
        <v>7</v>
      </c>
      <c r="B27" s="4">
        <f>IF('Raw Data'!B18="","",'Raw Data'!B18)</f>
        <v>20986</v>
      </c>
      <c r="C27" s="4">
        <f>IF('Raw Data'!C18="","",'Raw Data'!C18)</f>
        <v>20823</v>
      </c>
      <c r="D27" s="4">
        <f>IF('Raw Data'!D18="","",'Raw Data'!D18)</f>
        <v>21730</v>
      </c>
      <c r="E27" s="4">
        <f>IF('Raw Data'!E18="","",'Raw Data'!E18)</f>
        <v>19862</v>
      </c>
      <c r="F27" s="4">
        <f>IF('Raw Data'!F18="","",'Raw Data'!F18)</f>
        <v>20894</v>
      </c>
      <c r="G27" s="4">
        <f>IF('Raw Data'!G18="","",'Raw Data'!G18)</f>
        <v>19480</v>
      </c>
      <c r="H27" s="4">
        <f>IF('Raw Data'!H18="","",'Raw Data'!H18)</f>
        <v>19989</v>
      </c>
      <c r="I27" s="4">
        <f>IF('Raw Data'!I18="","",'Raw Data'!I18)</f>
        <v>21417</v>
      </c>
      <c r="J27" s="4">
        <f>IF('Raw Data'!J18="","",'Raw Data'!J18)</f>
        <v>19993</v>
      </c>
      <c r="K27" s="4">
        <f>IF('Raw Data'!K18="","",'Raw Data'!K18)</f>
        <v>19204</v>
      </c>
      <c r="L27" s="4">
        <f>IF('Raw Data'!L18="","",'Raw Data'!L18)</f>
        <v>20586</v>
      </c>
      <c r="M27" s="4">
        <f>IF('Raw Data'!M18="","",'Raw Data'!M18)</f>
        <v>19778</v>
      </c>
      <c r="N27" s="4">
        <f>IF('Raw Data'!N18="","",'Raw Data'!N18)</f>
        <v>18687</v>
      </c>
      <c r="O27" s="4">
        <f>IF('Raw Data'!O18="","",'Raw Data'!O18)</f>
        <v>19282</v>
      </c>
      <c r="P27" s="4">
        <f>IF('Raw Data'!P18="","",'Raw Data'!P18)</f>
        <v>19237</v>
      </c>
      <c r="Q27" s="4">
        <f>IF('Raw Data'!Q18="","",'Raw Data'!Q18)</f>
        <v>18780</v>
      </c>
      <c r="R27" s="4">
        <f>IF('Raw Data'!R18="","",'Raw Data'!R18)</f>
        <v>21602</v>
      </c>
      <c r="S27" s="4">
        <f>IF('Raw Data'!S18="","",'Raw Data'!S18)</f>
        <v>21243</v>
      </c>
      <c r="T27" s="4">
        <f>IF('Raw Data'!T18="","",'Raw Data'!T18)</f>
        <v>22845</v>
      </c>
      <c r="U27" s="4">
        <f>IF('Raw Data'!U18="","",'Raw Data'!U18)</f>
        <v>22207</v>
      </c>
      <c r="V27" s="4">
        <f>IF('Raw Data'!V18="","",'Raw Data'!V18)</f>
        <v>22993</v>
      </c>
      <c r="W27" s="4">
        <f>IF('Raw Data'!W18="","",'Raw Data'!W18)</f>
        <v>23444</v>
      </c>
      <c r="X27" s="4">
        <f>IF('Raw Data'!X18="","",'Raw Data'!X18)</f>
        <v>23137</v>
      </c>
      <c r="Y27" s="4">
        <f>IF('Raw Data'!Y18="","",'Raw Data'!Y18)</f>
        <v>21881</v>
      </c>
    </row>
    <row r="29" spans="1:25">
      <c r="E29" s="11" t="s">
        <v>26</v>
      </c>
    </row>
    <row r="30" spans="1:25">
      <c r="A30" s="4"/>
      <c r="B30" s="14">
        <v>1</v>
      </c>
      <c r="C30" s="14">
        <v>2</v>
      </c>
      <c r="D30" s="14">
        <v>3</v>
      </c>
      <c r="E30" s="14">
        <v>4</v>
      </c>
      <c r="F30" s="14">
        <v>5</v>
      </c>
      <c r="G30" s="14">
        <v>6</v>
      </c>
      <c r="H30" s="14">
        <v>7</v>
      </c>
      <c r="I30" s="14">
        <v>8</v>
      </c>
      <c r="J30" s="14">
        <v>9</v>
      </c>
      <c r="K30" s="14">
        <v>10</v>
      </c>
      <c r="L30" s="14">
        <v>11</v>
      </c>
      <c r="M30" s="14">
        <v>12</v>
      </c>
    </row>
    <row r="31" spans="1:25">
      <c r="A31" s="14" t="s">
        <v>1</v>
      </c>
      <c r="B31" s="13">
        <f>IF(B20="","",AVERAGE(B20:C20)-AVERAGE($J$3:$K$10))</f>
        <v>22432.6875</v>
      </c>
      <c r="C31" s="13">
        <f>IF(D20="","",AVERAGE(D20:E20)-AVERAGE($J$3:$K$10))</f>
        <v>24257.6875</v>
      </c>
      <c r="D31" s="13">
        <f>IF(F20="","",AVERAGE(F20:G20)-AVERAGE($J$3:$K$10))</f>
        <v>24825.1875</v>
      </c>
      <c r="E31" s="13">
        <f>IF(H20="","",AVERAGE(H20:I20)-AVERAGE($J$3:$K$10))</f>
        <v>25705.6875</v>
      </c>
      <c r="F31" s="13">
        <f>IF(J20="","",AVERAGE(J20:K20)-AVERAGE($J$3:$K$10))</f>
        <v>24331.6875</v>
      </c>
      <c r="G31" s="13">
        <f>IF(L20="","",AVERAGE(L20:M20)-AVERAGE($J$3:$K$10))</f>
        <v>23113.6875</v>
      </c>
      <c r="H31" s="13">
        <f>IF(N20="","",AVERAGE(N20:O20)-AVERAGE($J$3:$K$10))</f>
        <v>22418.1875</v>
      </c>
      <c r="I31" s="13">
        <f>IF(P20="","",AVERAGE(P20:Q20)-AVERAGE($J$3:$K$10))</f>
        <v>21908.1875</v>
      </c>
      <c r="J31" s="13">
        <f t="shared" ref="J31:J38" si="2">IF(R20="","",AVERAGE(R20:S20)-AVERAGE($J$3:$K$10))</f>
        <v>22642.6875</v>
      </c>
      <c r="K31" s="13">
        <f t="shared" ref="K31:K38" si="3">IF(T20="","",AVERAGE(T20:U20)-AVERAGE($J$3:$K$10))</f>
        <v>22841.6875</v>
      </c>
      <c r="L31" s="13">
        <f>IF(V20="","",AVERAGE(V20:W20)-AVERAGE($J$3:$K$10))</f>
        <v>22721.6875</v>
      </c>
      <c r="M31" s="13">
        <f>IF(X20="","",AVERAGE(X20:Y20)-AVERAGE($J$3:$K$10))</f>
        <v>24305.6875</v>
      </c>
    </row>
    <row r="32" spans="1:25">
      <c r="A32" s="14" t="s">
        <v>2</v>
      </c>
      <c r="B32" s="13">
        <f t="shared" ref="B32:B38" si="4">IF(B21="","",AVERAGE(B21:C21)-AVERAGE($J$3:$K$10))</f>
        <v>21370.6875</v>
      </c>
      <c r="C32" s="13">
        <f t="shared" ref="C32:C38" si="5">IF(D21="","",AVERAGE(D21:E21)-AVERAGE($J$3:$K$10))</f>
        <v>21656.6875</v>
      </c>
      <c r="D32" s="13">
        <f t="shared" ref="D32:D38" si="6">IF(F21="","",AVERAGE(F21:G21)-AVERAGE($J$3:$K$10))</f>
        <v>21258.6875</v>
      </c>
      <c r="E32" s="13">
        <f t="shared" ref="E32:E38" si="7">IF(H21="","",AVERAGE(H21:I21)-AVERAGE($J$3:$K$10))</f>
        <v>22773.6875</v>
      </c>
      <c r="F32" s="13">
        <f t="shared" ref="F32:F38" si="8">IF(J21="","",AVERAGE(J21:K21)-AVERAGE($J$3:$K$10))</f>
        <v>23241.6875</v>
      </c>
      <c r="G32" s="13">
        <f t="shared" ref="G32:G38" si="9">IF(L21="","",AVERAGE(L21:M21)-AVERAGE($J$3:$K$10))</f>
        <v>22371.1875</v>
      </c>
      <c r="H32" s="13">
        <f t="shared" ref="H32:H38" si="10">IF(N21="","",AVERAGE(N21:O21)-AVERAGE($J$3:$K$10))</f>
        <v>22209.6875</v>
      </c>
      <c r="I32" s="13">
        <f t="shared" ref="I32:I38" si="11">IF(P21="","",AVERAGE(P21:Q21)-AVERAGE($J$3:$K$10))</f>
        <v>21823.6875</v>
      </c>
      <c r="J32" s="13">
        <f t="shared" si="2"/>
        <v>21990.1875</v>
      </c>
      <c r="K32" s="13">
        <f t="shared" si="3"/>
        <v>22706.6875</v>
      </c>
      <c r="L32" s="13">
        <f>IF(V21="","",AVERAGE(V21:W21)-AVERAGE($J$3:$K$10))</f>
        <v>22352.1875</v>
      </c>
      <c r="M32" s="13">
        <f t="shared" ref="M32:M38" si="12">IF(X21="","",AVERAGE(X21:Y21)-AVERAGE($J$3:$K$10))</f>
        <v>22080.1875</v>
      </c>
    </row>
    <row r="33" spans="1:13">
      <c r="A33" s="14" t="s">
        <v>0</v>
      </c>
      <c r="B33" s="13">
        <f t="shared" si="4"/>
        <v>17537.1875</v>
      </c>
      <c r="C33" s="13">
        <f t="shared" si="5"/>
        <v>21382.1875</v>
      </c>
      <c r="D33" s="13">
        <f t="shared" si="6"/>
        <v>21454.6875</v>
      </c>
      <c r="E33" s="13">
        <f t="shared" si="7"/>
        <v>21463.6875</v>
      </c>
      <c r="F33" s="13">
        <f t="shared" si="8"/>
        <v>20138.6875</v>
      </c>
      <c r="G33" s="13">
        <f t="shared" si="9"/>
        <v>20530.1875</v>
      </c>
      <c r="H33" s="13">
        <f t="shared" si="10"/>
        <v>21020.6875</v>
      </c>
      <c r="I33" s="13">
        <f t="shared" si="11"/>
        <v>20933.6875</v>
      </c>
      <c r="J33" s="13">
        <f t="shared" si="2"/>
        <v>19713.6875</v>
      </c>
      <c r="K33" s="13">
        <f t="shared" si="3"/>
        <v>19150.1875</v>
      </c>
      <c r="L33" s="13">
        <f>IF(V22="","",AVERAGE(V22:W22)-AVERAGE($J$3:$K$10))</f>
        <v>22223.1875</v>
      </c>
      <c r="M33" s="13">
        <f t="shared" si="12"/>
        <v>22248.6875</v>
      </c>
    </row>
    <row r="34" spans="1:13">
      <c r="A34" s="14" t="s">
        <v>3</v>
      </c>
      <c r="B34" s="13">
        <f t="shared" si="4"/>
        <v>18801.6875</v>
      </c>
      <c r="C34" s="13">
        <f t="shared" si="5"/>
        <v>19826.1875</v>
      </c>
      <c r="D34" s="13">
        <f t="shared" si="6"/>
        <v>20060.1875</v>
      </c>
      <c r="E34" s="13">
        <f t="shared" si="7"/>
        <v>19299.1875</v>
      </c>
      <c r="F34" s="13">
        <f t="shared" si="8"/>
        <v>19843.1875</v>
      </c>
      <c r="G34" s="13">
        <f t="shared" si="9"/>
        <v>21805.1875</v>
      </c>
      <c r="H34" s="13">
        <f t="shared" si="10"/>
        <v>20512.1875</v>
      </c>
      <c r="I34" s="13">
        <f t="shared" si="11"/>
        <v>19116.1875</v>
      </c>
      <c r="J34" s="13">
        <f t="shared" si="2"/>
        <v>18755.6875</v>
      </c>
      <c r="K34" s="13">
        <f t="shared" si="3"/>
        <v>20256.1875</v>
      </c>
      <c r="L34" s="13">
        <f>IF(V23="","",AVERAGE(V23:W23)-AVERAGE($J$3:$K$10))</f>
        <v>20390.1875</v>
      </c>
      <c r="M34" s="13">
        <f t="shared" si="12"/>
        <v>21350.1875</v>
      </c>
    </row>
    <row r="35" spans="1:13">
      <c r="A35" s="14" t="s">
        <v>4</v>
      </c>
      <c r="B35" s="13">
        <f t="shared" si="4"/>
        <v>19247.6875</v>
      </c>
      <c r="C35" s="13">
        <f t="shared" si="5"/>
        <v>19369.1875</v>
      </c>
      <c r="D35" s="13">
        <f t="shared" si="6"/>
        <v>18879.6875</v>
      </c>
      <c r="E35" s="13">
        <f t="shared" si="7"/>
        <v>19626.6875</v>
      </c>
      <c r="F35" s="13">
        <f t="shared" si="8"/>
        <v>19401.6875</v>
      </c>
      <c r="G35" s="13">
        <f t="shared" si="9"/>
        <v>19944.1875</v>
      </c>
      <c r="H35" s="13">
        <f t="shared" si="10"/>
        <v>19004.1875</v>
      </c>
      <c r="I35" s="13">
        <f t="shared" si="11"/>
        <v>18159.1875</v>
      </c>
      <c r="J35" s="13">
        <f t="shared" si="2"/>
        <v>18102.1875</v>
      </c>
      <c r="K35" s="13">
        <f t="shared" si="3"/>
        <v>22340.1875</v>
      </c>
      <c r="L35" s="13">
        <f>IF(V24="","",AVERAGE(V24:W24)-AVERAGE($J$3:$K$10))</f>
        <v>19998.1875</v>
      </c>
      <c r="M35" s="13">
        <f t="shared" si="12"/>
        <v>19920.6875</v>
      </c>
    </row>
    <row r="36" spans="1:13">
      <c r="A36" s="14" t="s">
        <v>5</v>
      </c>
      <c r="B36" s="13">
        <f t="shared" si="4"/>
        <v>19319.1875</v>
      </c>
      <c r="C36" s="13">
        <f t="shared" si="5"/>
        <v>17324.6875</v>
      </c>
      <c r="D36" s="13">
        <f t="shared" si="6"/>
        <v>18847.1875</v>
      </c>
      <c r="E36" s="13">
        <f t="shared" si="7"/>
        <v>18788.6875</v>
      </c>
      <c r="F36" s="13">
        <f t="shared" si="8"/>
        <v>19397.6875</v>
      </c>
      <c r="G36" s="13">
        <f t="shared" si="9"/>
        <v>18678.6875</v>
      </c>
      <c r="H36" s="13">
        <f t="shared" si="10"/>
        <v>18457.6875</v>
      </c>
      <c r="I36" s="13">
        <f t="shared" si="11"/>
        <v>18010.1875</v>
      </c>
      <c r="J36" s="13">
        <f t="shared" si="2"/>
        <v>20006.6875</v>
      </c>
      <c r="K36" s="13">
        <f t="shared" si="3"/>
        <v>18753.6875</v>
      </c>
      <c r="L36" s="13">
        <f>IF(V25="","",AVERAGE(W25:W25)-AVERAGE($J$3:$K$10))</f>
        <v>18210.1875</v>
      </c>
      <c r="M36" s="13">
        <f t="shared" si="12"/>
        <v>19969.6875</v>
      </c>
    </row>
    <row r="37" spans="1:13">
      <c r="A37" s="14" t="s">
        <v>6</v>
      </c>
      <c r="B37" s="13">
        <f t="shared" si="4"/>
        <v>19365.6875</v>
      </c>
      <c r="C37" s="13">
        <f t="shared" si="5"/>
        <v>19553.1875</v>
      </c>
      <c r="D37" s="13">
        <f t="shared" si="6"/>
        <v>18185.1875</v>
      </c>
      <c r="E37" s="13">
        <f t="shared" si="7"/>
        <v>18468.1875</v>
      </c>
      <c r="F37" s="13">
        <f t="shared" si="8"/>
        <v>17988.6875</v>
      </c>
      <c r="G37" s="13">
        <f t="shared" si="9"/>
        <v>19526.6875</v>
      </c>
      <c r="H37" s="13">
        <f t="shared" si="10"/>
        <v>18503.1875</v>
      </c>
      <c r="I37" s="13">
        <f t="shared" si="11"/>
        <v>18641.6875</v>
      </c>
      <c r="J37" s="13">
        <f t="shared" si="2"/>
        <v>19215.6875</v>
      </c>
      <c r="K37" s="13">
        <f t="shared" si="3"/>
        <v>20671.1875</v>
      </c>
      <c r="L37" s="13">
        <f>IF(V26="","",AVERAGE(W26:W26)-AVERAGE($J$3:$K$10))</f>
        <v>20243.1875</v>
      </c>
      <c r="M37" s="13">
        <f t="shared" si="12"/>
        <v>20828.6875</v>
      </c>
    </row>
    <row r="38" spans="1:13">
      <c r="A38" s="14" t="s">
        <v>7</v>
      </c>
      <c r="B38" s="13">
        <f t="shared" si="4"/>
        <v>20493.6875</v>
      </c>
      <c r="C38" s="13">
        <f t="shared" si="5"/>
        <v>20385.1875</v>
      </c>
      <c r="D38" s="13">
        <f t="shared" si="6"/>
        <v>19776.1875</v>
      </c>
      <c r="E38" s="13">
        <f t="shared" si="7"/>
        <v>20292.1875</v>
      </c>
      <c r="F38" s="13">
        <f t="shared" si="8"/>
        <v>19187.6875</v>
      </c>
      <c r="G38" s="13">
        <f t="shared" si="9"/>
        <v>19771.1875</v>
      </c>
      <c r="H38" s="13">
        <f t="shared" si="10"/>
        <v>18573.6875</v>
      </c>
      <c r="I38" s="13">
        <f t="shared" si="11"/>
        <v>18597.6875</v>
      </c>
      <c r="J38" s="13">
        <f t="shared" si="2"/>
        <v>21011.6875</v>
      </c>
      <c r="K38" s="13">
        <f t="shared" si="3"/>
        <v>22115.1875</v>
      </c>
      <c r="L38" s="13">
        <f>IF(V27="","",AVERAGE(W27:W27)-AVERAGE($J$3:$K$10))</f>
        <v>23033.1875</v>
      </c>
      <c r="M38" s="13">
        <f t="shared" si="12"/>
        <v>22098.1875</v>
      </c>
    </row>
    <row r="40" spans="1:13">
      <c r="E40" s="11" t="s">
        <v>27</v>
      </c>
    </row>
    <row r="41" spans="1:13">
      <c r="A41" s="4"/>
      <c r="B41" s="14">
        <v>1</v>
      </c>
      <c r="C41" s="14">
        <v>2</v>
      </c>
      <c r="D41" s="14">
        <v>3</v>
      </c>
      <c r="E41" s="14">
        <v>4</v>
      </c>
      <c r="F41" s="14">
        <v>5</v>
      </c>
      <c r="G41" s="14">
        <v>6</v>
      </c>
      <c r="H41" s="14">
        <v>7</v>
      </c>
      <c r="I41" s="14">
        <v>8</v>
      </c>
      <c r="J41" s="14">
        <v>9</v>
      </c>
      <c r="K41" s="14">
        <v>10</v>
      </c>
      <c r="L41" s="14">
        <v>11</v>
      </c>
      <c r="M41" s="14">
        <v>12</v>
      </c>
    </row>
    <row r="42" spans="1:13">
      <c r="A42" s="14" t="s">
        <v>1</v>
      </c>
      <c r="B42" s="15">
        <f>IF(B31="","",(B31-$H$4)/$H$3*15)</f>
        <v>0.60364610731058665</v>
      </c>
      <c r="C42" s="15">
        <f t="shared" ref="C42:M42" si="13">IF(C31="","",(C31-$H$4)/$H$3*15)</f>
        <v>0.6542085691018158</v>
      </c>
      <c r="D42" s="15">
        <f t="shared" si="13"/>
        <v>0.6699314168094993</v>
      </c>
      <c r="E42" s="15">
        <f t="shared" si="13"/>
        <v>0.69432607303261018</v>
      </c>
      <c r="F42" s="15">
        <f t="shared" si="13"/>
        <v>0.65625877303198066</v>
      </c>
      <c r="G42" s="15">
        <f t="shared" si="13"/>
        <v>0.62251352455980691</v>
      </c>
      <c r="H42" s="15">
        <f t="shared" si="13"/>
        <v>0.60324437816210841</v>
      </c>
      <c r="I42" s="15">
        <f t="shared" si="13"/>
        <v>0.58911459431907998</v>
      </c>
      <c r="J42" s="15">
        <f t="shared" si="13"/>
        <v>0.60946425359889256</v>
      </c>
      <c r="K42" s="15">
        <f t="shared" si="13"/>
        <v>0.61497763984352505</v>
      </c>
      <c r="L42" s="15">
        <f t="shared" si="13"/>
        <v>0.6116529848216361</v>
      </c>
      <c r="M42" s="15">
        <f t="shared" si="13"/>
        <v>0.65553843111057131</v>
      </c>
    </row>
    <row r="43" spans="1:13">
      <c r="A43" s="14" t="s">
        <v>2</v>
      </c>
      <c r="B43" s="15">
        <f t="shared" ref="B43:M49" si="14">IF(B32="","",(B32-$H$4)/$H$3*15)</f>
        <v>0.57422291036686868</v>
      </c>
      <c r="C43" s="15">
        <f t="shared" si="14"/>
        <v>0.58214667150237087</v>
      </c>
      <c r="D43" s="15">
        <f t="shared" si="14"/>
        <v>0.57111989901310567</v>
      </c>
      <c r="E43" s="15">
        <f t="shared" si="14"/>
        <v>0.61309366866445469</v>
      </c>
      <c r="F43" s="15">
        <f t="shared" si="14"/>
        <v>0.6260598232498219</v>
      </c>
      <c r="G43" s="15">
        <f t="shared" si="14"/>
        <v>0.60194222161186861</v>
      </c>
      <c r="H43" s="15">
        <f t="shared" si="14"/>
        <v>0.59746779006157624</v>
      </c>
      <c r="I43" s="15">
        <f t="shared" si="14"/>
        <v>0.58677348307449972</v>
      </c>
      <c r="J43" s="15">
        <f t="shared" si="14"/>
        <v>0.59138644191737089</v>
      </c>
      <c r="K43" s="15">
        <f t="shared" si="14"/>
        <v>0.61123740294390005</v>
      </c>
      <c r="L43" s="15">
        <f t="shared" si="14"/>
        <v>0.60141581790006948</v>
      </c>
      <c r="M43" s="15">
        <f t="shared" si="14"/>
        <v>0.59387993318378762</v>
      </c>
    </row>
    <row r="44" spans="1:13">
      <c r="A44" s="14" t="s">
        <v>0</v>
      </c>
      <c r="B44" s="73">
        <f t="shared" si="14"/>
        <v>0.46801403514677187</v>
      </c>
      <c r="C44" s="15">
        <f t="shared" si="14"/>
        <v>0.57454152313979967</v>
      </c>
      <c r="D44" s="15">
        <f t="shared" si="14"/>
        <v>0.57655016888219102</v>
      </c>
      <c r="E44" s="15">
        <f t="shared" si="14"/>
        <v>0.57679951800883267</v>
      </c>
      <c r="F44" s="15">
        <f t="shared" si="14"/>
        <v>0.54008978547547459</v>
      </c>
      <c r="G44" s="15">
        <f t="shared" si="14"/>
        <v>0.5509364724843876</v>
      </c>
      <c r="H44" s="15">
        <f t="shared" si="14"/>
        <v>0.5645259998863591</v>
      </c>
      <c r="I44" s="15">
        <f t="shared" si="14"/>
        <v>0.5621156249954895</v>
      </c>
      <c r="J44" s="15">
        <f t="shared" si="14"/>
        <v>0.52831496560628421</v>
      </c>
      <c r="K44" s="15">
        <f t="shared" si="14"/>
        <v>0.51270293973266368</v>
      </c>
      <c r="L44" s="15">
        <f t="shared" si="14"/>
        <v>0.59784181375153866</v>
      </c>
      <c r="M44" s="15">
        <f t="shared" si="14"/>
        <v>0.5985483029436901</v>
      </c>
    </row>
    <row r="45" spans="1:13">
      <c r="A45" s="14" t="s">
        <v>3</v>
      </c>
      <c r="B45" s="73">
        <f t="shared" si="14"/>
        <v>0.5030475874399275</v>
      </c>
      <c r="C45" s="15">
        <f t="shared" si="14"/>
        <v>0.53143182968930525</v>
      </c>
      <c r="D45" s="15">
        <f t="shared" si="14"/>
        <v>0.53791490698198885</v>
      </c>
      <c r="E45" s="15">
        <f t="shared" si="14"/>
        <v>0.51683105305150923</v>
      </c>
      <c r="F45" s="15">
        <f t="shared" si="14"/>
        <v>0.53190282248407283</v>
      </c>
      <c r="G45" s="15">
        <f t="shared" si="14"/>
        <v>0.58626093209195862</v>
      </c>
      <c r="H45" s="15">
        <f t="shared" si="14"/>
        <v>0.55043777423110418</v>
      </c>
      <c r="I45" s="15">
        <f t="shared" si="14"/>
        <v>0.5117609541431285</v>
      </c>
      <c r="J45" s="15">
        <f t="shared" si="14"/>
        <v>0.50177313634820342</v>
      </c>
      <c r="K45" s="15">
        <f t="shared" si="14"/>
        <v>0.54334517685107431</v>
      </c>
      <c r="L45" s="15">
        <f t="shared" si="14"/>
        <v>0.5470577082921837</v>
      </c>
      <c r="M45" s="15">
        <f t="shared" si="14"/>
        <v>0.57365494846729603</v>
      </c>
    </row>
    <row r="46" spans="1:13">
      <c r="A46" s="14" t="s">
        <v>4</v>
      </c>
      <c r="B46" s="15">
        <f t="shared" si="14"/>
        <v>0.51540422193794855</v>
      </c>
      <c r="C46" s="15">
        <f t="shared" si="14"/>
        <v>0.51877043514761112</v>
      </c>
      <c r="D46" s="15">
        <f t="shared" si="14"/>
        <v>0.50520861320415544</v>
      </c>
      <c r="E46" s="15">
        <f t="shared" si="14"/>
        <v>0.52590459071541473</v>
      </c>
      <c r="F46" s="15">
        <f t="shared" si="14"/>
        <v>0.51967086254937267</v>
      </c>
      <c r="G46" s="15">
        <f t="shared" si="14"/>
        <v>0.53470107379416276</v>
      </c>
      <c r="H46" s="15">
        <f t="shared" si="14"/>
        <v>0.50865794278936538</v>
      </c>
      <c r="I46" s="15">
        <f t="shared" si="14"/>
        <v>0.48524683034356336</v>
      </c>
      <c r="J46" s="15">
        <f t="shared" si="14"/>
        <v>0.48366761920816609</v>
      </c>
      <c r="K46" s="15">
        <f t="shared" si="14"/>
        <v>0.60108335239788047</v>
      </c>
      <c r="L46" s="15">
        <f t="shared" si="14"/>
        <v>0.53619716855401289</v>
      </c>
      <c r="M46" s="15">
        <f t="shared" si="14"/>
        <v>0.53404999551904286</v>
      </c>
    </row>
    <row r="47" spans="1:13">
      <c r="A47" s="14" t="s">
        <v>5</v>
      </c>
      <c r="B47" s="15">
        <f t="shared" si="14"/>
        <v>0.51738516222182407</v>
      </c>
      <c r="C47" s="15">
        <f t="shared" si="14"/>
        <v>0.46212662521217673</v>
      </c>
      <c r="D47" s="15">
        <f t="shared" si="14"/>
        <v>0.50430818580239378</v>
      </c>
      <c r="E47" s="15">
        <f t="shared" si="14"/>
        <v>0.50268741647922299</v>
      </c>
      <c r="F47" s="15">
        <f t="shared" si="14"/>
        <v>0.51956004071530981</v>
      </c>
      <c r="G47" s="15">
        <f t="shared" si="14"/>
        <v>0.49963981604249136</v>
      </c>
      <c r="H47" s="15">
        <f t="shared" si="14"/>
        <v>0.49351690971051232</v>
      </c>
      <c r="I47" s="15">
        <f t="shared" si="14"/>
        <v>0.48111871702471787</v>
      </c>
      <c r="J47" s="15">
        <f t="shared" si="14"/>
        <v>0.53643266495139663</v>
      </c>
      <c r="K47" s="15">
        <f t="shared" si="14"/>
        <v>0.50171772543117199</v>
      </c>
      <c r="L47" s="15">
        <f t="shared" si="14"/>
        <v>0.48665980872786624</v>
      </c>
      <c r="M47" s="15">
        <f t="shared" si="14"/>
        <v>0.5354075629863142</v>
      </c>
    </row>
    <row r="48" spans="1:13">
      <c r="A48" s="14" t="s">
        <v>6</v>
      </c>
      <c r="B48" s="15">
        <f t="shared" si="14"/>
        <v>0.51867346604280606</v>
      </c>
      <c r="C48" s="15">
        <f t="shared" si="14"/>
        <v>0.52386823951450767</v>
      </c>
      <c r="D48" s="15">
        <f t="shared" si="14"/>
        <v>0.48596717226497266</v>
      </c>
      <c r="E48" s="15">
        <f t="shared" si="14"/>
        <v>0.49380781702492765</v>
      </c>
      <c r="F48" s="15">
        <f t="shared" si="14"/>
        <v>0.4805230496666294</v>
      </c>
      <c r="G48" s="15">
        <f t="shared" si="14"/>
        <v>0.52313404486384052</v>
      </c>
      <c r="H48" s="15">
        <f t="shared" si="14"/>
        <v>0.4947775080729786</v>
      </c>
      <c r="I48" s="15">
        <f t="shared" si="14"/>
        <v>0.49861471407740887</v>
      </c>
      <c r="J48" s="15">
        <f t="shared" si="14"/>
        <v>0.51451764726544469</v>
      </c>
      <c r="K48" s="69">
        <f t="shared" si="14"/>
        <v>0.55484294213510721</v>
      </c>
      <c r="L48" s="70">
        <f t="shared" si="14"/>
        <v>0.54298500589036969</v>
      </c>
      <c r="M48" s="15">
        <f t="shared" si="14"/>
        <v>0.55920655185133661</v>
      </c>
    </row>
    <row r="49" spans="1:16">
      <c r="A49" s="14" t="s">
        <v>7</v>
      </c>
      <c r="B49" s="15">
        <f t="shared" si="14"/>
        <v>0.54992522324856297</v>
      </c>
      <c r="C49" s="15">
        <f t="shared" si="14"/>
        <v>0.54691918099960501</v>
      </c>
      <c r="D49" s="15">
        <f t="shared" si="14"/>
        <v>0.5300465567635182</v>
      </c>
      <c r="E49" s="15">
        <f t="shared" si="14"/>
        <v>0.54434257335764102</v>
      </c>
      <c r="F49" s="15">
        <f t="shared" si="14"/>
        <v>0.51374189442700402</v>
      </c>
      <c r="G49" s="15">
        <f t="shared" si="14"/>
        <v>0.5299080294709394</v>
      </c>
      <c r="H49" s="15">
        <f t="shared" si="14"/>
        <v>0.49673074289833841</v>
      </c>
      <c r="I49" s="15">
        <f t="shared" si="14"/>
        <v>0.49739567390271622</v>
      </c>
      <c r="J49" s="15">
        <f t="shared" si="14"/>
        <v>0.56427665075971734</v>
      </c>
      <c r="K49" s="70">
        <f t="shared" si="14"/>
        <v>0.59484962423183863</v>
      </c>
      <c r="L49" s="70">
        <f t="shared" si="14"/>
        <v>0.62028323514928974</v>
      </c>
      <c r="M49" s="15">
        <f t="shared" si="14"/>
        <v>0.59437863143707093</v>
      </c>
      <c r="P49" s="68"/>
    </row>
    <row r="52" spans="1:16">
      <c r="D52" t="s">
        <v>223</v>
      </c>
    </row>
    <row r="53" spans="1:16">
      <c r="D53" t="s">
        <v>224</v>
      </c>
    </row>
  </sheetData>
  <mergeCells count="2">
    <mergeCell ref="B1:E1"/>
    <mergeCell ref="I1:L1"/>
  </mergeCells>
  <phoneticPr fontId="21"/>
  <conditionalFormatting sqref="B42:M49">
    <cfRule type="cellIs" dxfId="46" priority="1" stopIfTrue="1" operator="lessThan">
      <formula>0.15</formula>
    </cfRule>
  </conditionalFormatting>
  <pageMargins left="0.45" right="0.45" top="0.75" bottom="0.75" header="0.3" footer="0.3"/>
  <pageSetup scale="65" orientation="landscape"/>
  <headerFooter>
    <oddHeader>&amp;L&amp;"-,Bold"&amp;16Example results&amp;R&amp;"-,Bold"&amp;12 100-6260-B2</oddHeader>
    <oddFooter>&amp;RResult Page &amp;P of &amp;N</oddFooter>
  </headerFooter>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10"/>
  <sheetViews>
    <sheetView view="pageLayout" workbookViewId="0">
      <selection activeCell="Q10" sqref="Q10"/>
    </sheetView>
  </sheetViews>
  <sheetFormatPr baseColWidth="10" defaultColWidth="9.1640625" defaultRowHeight="14" x14ac:dyDescent="0"/>
  <cols>
    <col min="1" max="15" width="9.1640625" style="60"/>
    <col min="16" max="16" width="16" style="60" customWidth="1"/>
    <col min="17" max="16384" width="9.1640625" style="60"/>
  </cols>
  <sheetData>
    <row r="1" spans="2:18">
      <c r="B1" s="11" t="s">
        <v>145</v>
      </c>
    </row>
    <row r="2" spans="2:18" ht="15" customHeight="1">
      <c r="C2" s="66"/>
    </row>
    <row r="3" spans="2:18" ht="45" customHeight="1">
      <c r="C3" s="61"/>
      <c r="D3" s="60" t="s">
        <v>219</v>
      </c>
      <c r="G3" s="67"/>
      <c r="H3" s="60" t="s">
        <v>218</v>
      </c>
      <c r="P3" s="62" t="s">
        <v>220</v>
      </c>
    </row>
    <row r="4" spans="2:18" ht="15" customHeight="1">
      <c r="C4" s="77"/>
      <c r="D4" s="77"/>
      <c r="F4" s="11" t="s">
        <v>135</v>
      </c>
    </row>
    <row r="5" spans="2:18">
      <c r="B5" s="22"/>
      <c r="C5" s="63">
        <v>1</v>
      </c>
      <c r="D5" s="63">
        <v>2</v>
      </c>
      <c r="E5" s="63">
        <v>3</v>
      </c>
      <c r="F5" s="63">
        <v>4</v>
      </c>
      <c r="G5" s="63">
        <v>5</v>
      </c>
      <c r="H5" s="63">
        <v>6</v>
      </c>
      <c r="I5" s="63">
        <v>7</v>
      </c>
      <c r="J5" s="63">
        <v>8</v>
      </c>
      <c r="K5" s="63">
        <v>9</v>
      </c>
      <c r="L5" s="63">
        <v>10</v>
      </c>
      <c r="M5" s="63">
        <v>11</v>
      </c>
      <c r="N5" s="63">
        <v>12</v>
      </c>
      <c r="P5" s="62"/>
      <c r="R5" s="11"/>
    </row>
    <row r="6" spans="2:18">
      <c r="B6" s="63" t="s">
        <v>1</v>
      </c>
      <c r="C6" s="23">
        <f>'Example Results'!B42/2</f>
        <v>0.30182305365529333</v>
      </c>
      <c r="D6" s="23">
        <f>'Example Results'!C42/2</f>
        <v>0.3271042845509079</v>
      </c>
      <c r="E6" s="71">
        <f>'Example Results'!D42/2</f>
        <v>0.33496570840474965</v>
      </c>
      <c r="F6" s="23">
        <f>'Example Results'!E42/2</f>
        <v>0.34716303651630509</v>
      </c>
      <c r="G6" s="23">
        <f>'Example Results'!F42/2</f>
        <v>0.32812938651599033</v>
      </c>
      <c r="H6" s="23">
        <f>'Example Results'!G42/2</f>
        <v>0.31125676227990345</v>
      </c>
      <c r="I6" s="23">
        <f>'Example Results'!H42/2</f>
        <v>0.3016221890810542</v>
      </c>
      <c r="J6" s="23">
        <f>'Example Results'!I42/2</f>
        <v>0.29455729715953999</v>
      </c>
      <c r="K6" s="23">
        <f>'Example Results'!J42/2</f>
        <v>0.30473212679944628</v>
      </c>
      <c r="L6" s="23">
        <f>'Example Results'!K42/2</f>
        <v>0.30748881992176252</v>
      </c>
      <c r="M6" s="23">
        <f>'Example Results'!L42/2</f>
        <v>0.30582649241081805</v>
      </c>
      <c r="N6" s="23">
        <f>'Example Results'!M42/2</f>
        <v>0.32776921555528565</v>
      </c>
      <c r="P6" s="64">
        <f>COUNTIF(C6:N13,"&lt;0.3")-COUNTIF(C6:N13,"&lt;0.1")</f>
        <v>78</v>
      </c>
    </row>
    <row r="7" spans="2:18">
      <c r="B7" s="63" t="s">
        <v>2</v>
      </c>
      <c r="C7" s="23">
        <f>'Example Results'!B43/2</f>
        <v>0.28711145518343434</v>
      </c>
      <c r="D7" s="23">
        <f>'Example Results'!C43/2</f>
        <v>0.29107333575118544</v>
      </c>
      <c r="E7" s="23">
        <f>'Example Results'!D43/2</f>
        <v>0.28555994950655283</v>
      </c>
      <c r="F7" s="23">
        <f>'Example Results'!E43/2</f>
        <v>0.30654683433222735</v>
      </c>
      <c r="G7" s="23">
        <f>'Example Results'!F43/2</f>
        <v>0.31302991162491095</v>
      </c>
      <c r="H7" s="23">
        <f>'Example Results'!G43/2</f>
        <v>0.30097111080593431</v>
      </c>
      <c r="I7" s="23">
        <f>'Example Results'!H43/2</f>
        <v>0.29873389503078812</v>
      </c>
      <c r="J7" s="23">
        <f>'Example Results'!I43/2</f>
        <v>0.29338674153724986</v>
      </c>
      <c r="K7" s="23">
        <f>'Example Results'!J43/2</f>
        <v>0.29569322095868544</v>
      </c>
      <c r="L7" s="23">
        <f>'Example Results'!K43/2</f>
        <v>0.30561870147195003</v>
      </c>
      <c r="M7" s="23">
        <f>'Example Results'!L43/2</f>
        <v>0.30070790895003474</v>
      </c>
      <c r="N7" s="23">
        <f>'Example Results'!M43/2</f>
        <v>0.29693996659189381</v>
      </c>
      <c r="P7" s="64"/>
      <c r="R7" s="65"/>
    </row>
    <row r="8" spans="2:18">
      <c r="B8" s="63" t="s">
        <v>0</v>
      </c>
      <c r="C8" s="23">
        <f>'Example Results'!B44/2</f>
        <v>0.23400701757338593</v>
      </c>
      <c r="D8" s="23">
        <f>'Example Results'!C44/2</f>
        <v>0.28727076156989984</v>
      </c>
      <c r="E8" s="23">
        <f>'Example Results'!D44/2</f>
        <v>0.28827508444109551</v>
      </c>
      <c r="F8" s="23">
        <f>'Example Results'!E44/2</f>
        <v>0.28839975900441633</v>
      </c>
      <c r="G8" s="23">
        <f>'Example Results'!F44/2</f>
        <v>0.2700448927377373</v>
      </c>
      <c r="H8" s="23">
        <f>'Example Results'!G44/2</f>
        <v>0.2754682362421938</v>
      </c>
      <c r="I8" s="23">
        <f>'Example Results'!H44/2</f>
        <v>0.28226299994317955</v>
      </c>
      <c r="J8" s="23">
        <f>'Example Results'!I44/2</f>
        <v>0.28105781249774475</v>
      </c>
      <c r="K8" s="23">
        <f>'Example Results'!J44/2</f>
        <v>0.26415748280314211</v>
      </c>
      <c r="L8" s="23">
        <f>'Example Results'!K44/2</f>
        <v>0.25635146986633184</v>
      </c>
      <c r="M8" s="23">
        <f>'Example Results'!L44/2</f>
        <v>0.29892090687576933</v>
      </c>
      <c r="N8" s="23">
        <f>'Example Results'!M44/2</f>
        <v>0.29927415147184505</v>
      </c>
      <c r="P8" s="64"/>
    </row>
    <row r="9" spans="2:18">
      <c r="B9" s="63" t="s">
        <v>3</v>
      </c>
      <c r="C9" s="23">
        <f>'Example Results'!B45/2</f>
        <v>0.25152379371996375</v>
      </c>
      <c r="D9" s="23">
        <f>'Example Results'!C45/2</f>
        <v>0.26571591484465262</v>
      </c>
      <c r="E9" s="23">
        <f>'Example Results'!D45/2</f>
        <v>0.26895745349099442</v>
      </c>
      <c r="F9" s="72">
        <f>'Example Results'!E45/2</f>
        <v>0.25841552652575461</v>
      </c>
      <c r="G9" s="23">
        <f>'Example Results'!F45/2</f>
        <v>0.26595141124203642</v>
      </c>
      <c r="H9" s="23">
        <f>'Example Results'!G45/2</f>
        <v>0.29313046604597931</v>
      </c>
      <c r="I9" s="23">
        <f>'Example Results'!H45/2</f>
        <v>0.27521888711555209</v>
      </c>
      <c r="J9" s="23">
        <f>'Example Results'!I45/2</f>
        <v>0.25588047707156425</v>
      </c>
      <c r="K9" s="72">
        <f>'Example Results'!J45/2</f>
        <v>0.25088656817410171</v>
      </c>
      <c r="L9" s="23">
        <f>'Example Results'!K45/2</f>
        <v>0.27167258842553715</v>
      </c>
      <c r="M9" s="23">
        <f>'Example Results'!L45/2</f>
        <v>0.27352885414609185</v>
      </c>
      <c r="N9" s="23">
        <f>'Example Results'!M45/2</f>
        <v>0.28682747423364802</v>
      </c>
      <c r="P9" s="64"/>
    </row>
    <row r="10" spans="2:18">
      <c r="B10" s="63" t="s">
        <v>4</v>
      </c>
      <c r="C10" s="23">
        <f>'Example Results'!B46/2</f>
        <v>0.25770211096897427</v>
      </c>
      <c r="D10" s="23">
        <f>'Example Results'!C46/2</f>
        <v>0.25938521757380556</v>
      </c>
      <c r="E10" s="23">
        <f>'Example Results'!D46/2</f>
        <v>0.25260430660207772</v>
      </c>
      <c r="F10" s="23">
        <f>'Example Results'!E46/2</f>
        <v>0.26295229535770737</v>
      </c>
      <c r="G10" s="23">
        <f>'Example Results'!F46/2</f>
        <v>0.25983543127468633</v>
      </c>
      <c r="H10" s="23">
        <f>'Example Results'!G46/2</f>
        <v>0.26735053689708138</v>
      </c>
      <c r="I10" s="23">
        <f>'Example Results'!H46/2</f>
        <v>0.25432897139468269</v>
      </c>
      <c r="J10" s="23">
        <f>'Example Results'!I46/2</f>
        <v>0.24262341517178168</v>
      </c>
      <c r="K10" s="23">
        <f>'Example Results'!J46/2</f>
        <v>0.24183380960408304</v>
      </c>
      <c r="L10" s="23">
        <f>'Example Results'!K46/2</f>
        <v>0.30054167619894023</v>
      </c>
      <c r="M10" s="23">
        <f>'Example Results'!L46/2</f>
        <v>0.26809858427700645</v>
      </c>
      <c r="N10" s="23">
        <f>'Example Results'!M46/2</f>
        <v>0.26702499775952143</v>
      </c>
      <c r="P10" s="64"/>
    </row>
    <row r="11" spans="2:18">
      <c r="B11" s="63" t="s">
        <v>5</v>
      </c>
      <c r="C11" s="23">
        <f>'Example Results'!B47/2</f>
        <v>0.25869258111091203</v>
      </c>
      <c r="D11" s="72">
        <f>'Example Results'!C47/2</f>
        <v>0.23106331260608837</v>
      </c>
      <c r="E11" s="72">
        <f>'Example Results'!D47/2</f>
        <v>0.25215409290119689</v>
      </c>
      <c r="F11" s="23">
        <f>'Example Results'!E47/2</f>
        <v>0.2513437082396115</v>
      </c>
      <c r="G11" s="23">
        <f>'Example Results'!F47/2</f>
        <v>0.25978002035765491</v>
      </c>
      <c r="H11" s="72">
        <f>'Example Results'!G47/2</f>
        <v>0.24981990802124568</v>
      </c>
      <c r="I11" s="23">
        <f>'Example Results'!H47/2</f>
        <v>0.24675845485525616</v>
      </c>
      <c r="J11" s="23">
        <f>'Example Results'!I47/2</f>
        <v>0.24055935851235893</v>
      </c>
      <c r="K11" s="23">
        <f>'Example Results'!J47/2</f>
        <v>0.26821633247569832</v>
      </c>
      <c r="L11" s="23">
        <f>'Example Results'!K47/2</f>
        <v>0.250858862715586</v>
      </c>
      <c r="M11" s="23">
        <f>'Example Results'!L47/2</f>
        <v>0.24332990436393312</v>
      </c>
      <c r="N11" s="23">
        <f>'Example Results'!M47/2</f>
        <v>0.2677037814931571</v>
      </c>
      <c r="P11" s="64"/>
    </row>
    <row r="12" spans="2:18">
      <c r="B12" s="63" t="s">
        <v>6</v>
      </c>
      <c r="C12" s="23">
        <f>'Example Results'!B48/2</f>
        <v>0.25933673302140303</v>
      </c>
      <c r="D12" s="23">
        <f>'Example Results'!C48/2</f>
        <v>0.26193411975725384</v>
      </c>
      <c r="E12" s="23">
        <f>'Example Results'!D48/2</f>
        <v>0.24298358613248633</v>
      </c>
      <c r="F12" s="23">
        <f>'Example Results'!E48/2</f>
        <v>0.24690390851246383</v>
      </c>
      <c r="G12" s="23">
        <f>'Example Results'!F48/2</f>
        <v>0.2402615248333147</v>
      </c>
      <c r="H12" s="23">
        <f>'Example Results'!G48/2</f>
        <v>0.26156702243192026</v>
      </c>
      <c r="I12" s="23">
        <f>'Example Results'!H48/2</f>
        <v>0.2473887540364893</v>
      </c>
      <c r="J12" s="23">
        <f>'Example Results'!I48/2</f>
        <v>0.24930735703870444</v>
      </c>
      <c r="K12" s="23">
        <f>'Example Results'!J48/2</f>
        <v>0.25725882363272234</v>
      </c>
      <c r="L12" s="23">
        <f>'Example Results'!K48/2</f>
        <v>0.2774214710675536</v>
      </c>
      <c r="M12" s="23">
        <f>'Example Results'!L48/2</f>
        <v>0.27149250294518484</v>
      </c>
      <c r="N12" s="23">
        <f>'Example Results'!M48/2</f>
        <v>0.2796032759256683</v>
      </c>
      <c r="P12" s="64"/>
    </row>
    <row r="13" spans="2:18">
      <c r="B13" s="63" t="s">
        <v>7</v>
      </c>
      <c r="C13" s="23">
        <f>'Example Results'!B49/2</f>
        <v>0.27496261162428148</v>
      </c>
      <c r="D13" s="23">
        <f>'Example Results'!C49/2</f>
        <v>0.27345959049980251</v>
      </c>
      <c r="E13" s="23">
        <f>'Example Results'!D49/2</f>
        <v>0.2650232783817591</v>
      </c>
      <c r="F13" s="23">
        <f>'Example Results'!E49/2</f>
        <v>0.27217128667882051</v>
      </c>
      <c r="G13" s="23">
        <f>'Example Results'!F49/2</f>
        <v>0.25687094721350201</v>
      </c>
      <c r="H13" s="23">
        <f>'Example Results'!G49/2</f>
        <v>0.2649540147354697</v>
      </c>
      <c r="I13" s="23">
        <f>'Example Results'!H49/2</f>
        <v>0.2483653714491692</v>
      </c>
      <c r="J13" s="23">
        <f>'Example Results'!I49/2</f>
        <v>0.24869783695135811</v>
      </c>
      <c r="K13" s="23">
        <f>'Example Results'!J49/2</f>
        <v>0.28213832537985867</v>
      </c>
      <c r="L13" s="23">
        <f>'Example Results'!K49/2</f>
        <v>0.29742481211591931</v>
      </c>
      <c r="M13" s="23">
        <f>'Example Results'!L49/2</f>
        <v>0.31014161757464487</v>
      </c>
      <c r="N13" s="23">
        <f>'Example Results'!M49/2</f>
        <v>0.29718931571853546</v>
      </c>
      <c r="P13" s="64">
        <f>AVERAGE(C6:N13)</f>
        <v>0.27554615784426928</v>
      </c>
    </row>
    <row r="14" spans="2:18">
      <c r="P14" s="64"/>
    </row>
    <row r="15" spans="2:18">
      <c r="P15" s="64"/>
    </row>
    <row r="16" spans="2:18">
      <c r="F16" s="11" t="s">
        <v>136</v>
      </c>
      <c r="P16" s="64"/>
    </row>
    <row r="17" spans="2:16">
      <c r="B17" s="22"/>
      <c r="C17" s="63">
        <v>1</v>
      </c>
      <c r="D17" s="63">
        <v>2</v>
      </c>
      <c r="E17" s="63">
        <v>3</v>
      </c>
      <c r="F17" s="63">
        <v>4</v>
      </c>
      <c r="G17" s="63">
        <v>5</v>
      </c>
      <c r="H17" s="63">
        <v>6</v>
      </c>
      <c r="I17" s="63">
        <v>7</v>
      </c>
      <c r="J17" s="63">
        <v>8</v>
      </c>
      <c r="K17" s="63">
        <v>9</v>
      </c>
      <c r="L17" s="63">
        <v>10</v>
      </c>
      <c r="M17" s="63">
        <v>11</v>
      </c>
      <c r="N17" s="63">
        <v>12</v>
      </c>
      <c r="P17" s="64"/>
    </row>
    <row r="18" spans="2:16">
      <c r="B18" s="63" t="s">
        <v>1</v>
      </c>
      <c r="C18" s="23">
        <f>'Example Results'!B42/3</f>
        <v>0.20121536910352888</v>
      </c>
      <c r="D18" s="23">
        <f>'Example Results'!C42/3</f>
        <v>0.21806952303393859</v>
      </c>
      <c r="E18" s="23">
        <f>'Example Results'!D42/3</f>
        <v>0.22331047226983311</v>
      </c>
      <c r="F18" s="23">
        <f>'Example Results'!E42/3</f>
        <v>0.23144202434420338</v>
      </c>
      <c r="G18" s="23">
        <f>'Example Results'!F42/3</f>
        <v>0.21875292434399354</v>
      </c>
      <c r="H18" s="23">
        <f>'Example Results'!G42/3</f>
        <v>0.20750450818660229</v>
      </c>
      <c r="I18" s="23">
        <f>'Example Results'!H42/3</f>
        <v>0.20108145938736946</v>
      </c>
      <c r="J18" s="23">
        <f>'Example Results'!I42/3</f>
        <v>0.19637153143969333</v>
      </c>
      <c r="K18" s="23">
        <f>'Example Results'!J42/3</f>
        <v>0.20315475119963086</v>
      </c>
      <c r="L18" s="23">
        <f>'Example Results'!K42/3</f>
        <v>0.20499254661450836</v>
      </c>
      <c r="M18" s="23">
        <f>'Example Results'!L42/3</f>
        <v>0.2038843282738787</v>
      </c>
      <c r="N18" s="23">
        <f>'Example Results'!M42/3</f>
        <v>0.21851281037019044</v>
      </c>
      <c r="P18" s="64">
        <f>COUNTIF(C18:N25,"&lt;0.3")-COUNTIF(C18:N25,"&lt;0.1")</f>
        <v>96</v>
      </c>
    </row>
    <row r="19" spans="2:16">
      <c r="B19" s="63" t="s">
        <v>2</v>
      </c>
      <c r="C19" s="23">
        <f>'Example Results'!B43/3</f>
        <v>0.19140763678895623</v>
      </c>
      <c r="D19" s="23">
        <f>'Example Results'!C43/3</f>
        <v>0.1940488905007903</v>
      </c>
      <c r="E19" s="23">
        <f>'Example Results'!D43/3</f>
        <v>0.19037329967103522</v>
      </c>
      <c r="F19" s="23">
        <f>'Example Results'!E43/3</f>
        <v>0.20436455622148489</v>
      </c>
      <c r="G19" s="23">
        <f>'Example Results'!F43/3</f>
        <v>0.20868660774994063</v>
      </c>
      <c r="H19" s="23">
        <f>'Example Results'!G43/3</f>
        <v>0.20064740720395621</v>
      </c>
      <c r="I19" s="23">
        <f>'Example Results'!H43/3</f>
        <v>0.19915593002052542</v>
      </c>
      <c r="J19" s="23">
        <f>'Example Results'!I43/3</f>
        <v>0.19559116102483323</v>
      </c>
      <c r="K19" s="23">
        <f>'Example Results'!J43/3</f>
        <v>0.19712881397245696</v>
      </c>
      <c r="L19" s="23">
        <f>'Example Results'!K43/3</f>
        <v>0.20374580098130002</v>
      </c>
      <c r="M19" s="23">
        <f>'Example Results'!L43/3</f>
        <v>0.20047193930002316</v>
      </c>
      <c r="N19" s="23">
        <f>'Example Results'!M43/3</f>
        <v>0.1979599777279292</v>
      </c>
      <c r="P19" s="64"/>
    </row>
    <row r="20" spans="2:16">
      <c r="B20" s="63" t="s">
        <v>0</v>
      </c>
      <c r="C20" s="23">
        <f>'Example Results'!B44/3</f>
        <v>0.15600467838225729</v>
      </c>
      <c r="D20" s="23">
        <f>'Example Results'!C44/3</f>
        <v>0.19151384104659988</v>
      </c>
      <c r="E20" s="23">
        <f>'Example Results'!D44/3</f>
        <v>0.19218338962739701</v>
      </c>
      <c r="F20" s="23">
        <f>'Example Results'!E44/3</f>
        <v>0.19226650600294423</v>
      </c>
      <c r="G20" s="23">
        <f>'Example Results'!F44/3</f>
        <v>0.18002992849182486</v>
      </c>
      <c r="H20" s="23">
        <f>'Example Results'!G44/3</f>
        <v>0.1836454908281292</v>
      </c>
      <c r="I20" s="23">
        <f>'Example Results'!H44/3</f>
        <v>0.18817533329545302</v>
      </c>
      <c r="J20" s="23">
        <f>'Example Results'!I44/3</f>
        <v>0.1873718749984965</v>
      </c>
      <c r="K20" s="23">
        <f>'Example Results'!J44/3</f>
        <v>0.17610498853542808</v>
      </c>
      <c r="L20" s="23">
        <f>'Example Results'!K44/3</f>
        <v>0.1709009799108879</v>
      </c>
      <c r="M20" s="23">
        <f>'Example Results'!L44/3</f>
        <v>0.19928060458384622</v>
      </c>
      <c r="N20" s="23">
        <f>'Example Results'!M44/3</f>
        <v>0.19951610098123004</v>
      </c>
      <c r="P20" s="64"/>
    </row>
    <row r="21" spans="2:16">
      <c r="B21" s="63" t="s">
        <v>3</v>
      </c>
      <c r="C21" s="23">
        <f>'Example Results'!B45/3</f>
        <v>0.1676825291466425</v>
      </c>
      <c r="D21" s="23">
        <f>'Example Results'!C45/3</f>
        <v>0.17714394322976842</v>
      </c>
      <c r="E21" s="23">
        <f>'Example Results'!D45/3</f>
        <v>0.17930496899399628</v>
      </c>
      <c r="F21" s="23">
        <f>'Example Results'!E45/3</f>
        <v>0.17227701768383641</v>
      </c>
      <c r="G21" s="23">
        <f>'Example Results'!F45/3</f>
        <v>0.17730094082802428</v>
      </c>
      <c r="H21" s="23">
        <f>'Example Results'!G45/3</f>
        <v>0.19542031069731955</v>
      </c>
      <c r="I21" s="23">
        <f>'Example Results'!H45/3</f>
        <v>0.18347925807703472</v>
      </c>
      <c r="J21" s="23">
        <f>'Example Results'!I45/3</f>
        <v>0.17058698471437617</v>
      </c>
      <c r="K21" s="23">
        <f>'Example Results'!J45/3</f>
        <v>0.1672577121160678</v>
      </c>
      <c r="L21" s="23">
        <f>'Example Results'!K45/3</f>
        <v>0.18111505895035809</v>
      </c>
      <c r="M21" s="23">
        <f>'Example Results'!L45/3</f>
        <v>0.18235256943072789</v>
      </c>
      <c r="N21" s="23">
        <f>'Example Results'!M45/3</f>
        <v>0.19121831615576534</v>
      </c>
      <c r="P21" s="64"/>
    </row>
    <row r="22" spans="2:16">
      <c r="B22" s="63" t="s">
        <v>4</v>
      </c>
      <c r="C22" s="23">
        <f>'Example Results'!B46/3</f>
        <v>0.17180140731264951</v>
      </c>
      <c r="D22" s="23">
        <f>'Example Results'!C46/3</f>
        <v>0.17292347838253705</v>
      </c>
      <c r="E22" s="23">
        <f>'Example Results'!D46/3</f>
        <v>0.16840287106805182</v>
      </c>
      <c r="F22" s="23">
        <f>'Example Results'!E46/3</f>
        <v>0.17530153023847159</v>
      </c>
      <c r="G22" s="23">
        <f>'Example Results'!F46/3</f>
        <v>0.1732236208497909</v>
      </c>
      <c r="H22" s="23">
        <f>'Example Results'!G46/3</f>
        <v>0.17823369126472091</v>
      </c>
      <c r="I22" s="23">
        <f>'Example Results'!H46/3</f>
        <v>0.16955264759645514</v>
      </c>
      <c r="J22" s="23">
        <f>'Example Results'!I46/3</f>
        <v>0.16174894344785445</v>
      </c>
      <c r="K22" s="23">
        <f>'Example Results'!J46/3</f>
        <v>0.16122253973605535</v>
      </c>
      <c r="L22" s="23">
        <f>'Example Results'!K46/3</f>
        <v>0.20036111746596016</v>
      </c>
      <c r="M22" s="23">
        <f>'Example Results'!L46/3</f>
        <v>0.1787323895180043</v>
      </c>
      <c r="N22" s="23">
        <f>'Example Results'!M46/3</f>
        <v>0.17801666517301429</v>
      </c>
      <c r="P22" s="64"/>
    </row>
    <row r="23" spans="2:16">
      <c r="B23" s="63" t="s">
        <v>5</v>
      </c>
      <c r="C23" s="23">
        <f>'Example Results'!B47/3</f>
        <v>0.17246172074060803</v>
      </c>
      <c r="D23" s="23">
        <f>'Example Results'!C47/3</f>
        <v>0.15404220840405891</v>
      </c>
      <c r="E23" s="23">
        <f>'Example Results'!D47/3</f>
        <v>0.16810272860079792</v>
      </c>
      <c r="F23" s="23">
        <f>'Example Results'!E47/3</f>
        <v>0.16756247215974099</v>
      </c>
      <c r="G23" s="23">
        <f>'Example Results'!F47/3</f>
        <v>0.17318668023843661</v>
      </c>
      <c r="H23" s="23">
        <f>'Example Results'!G47/3</f>
        <v>0.16654660534749713</v>
      </c>
      <c r="I23" s="23">
        <f>'Example Results'!H47/3</f>
        <v>0.16450563657017078</v>
      </c>
      <c r="J23" s="23">
        <f>'Example Results'!I47/3</f>
        <v>0.16037290567490595</v>
      </c>
      <c r="K23" s="23">
        <f>'Example Results'!J47/3</f>
        <v>0.17881088831713221</v>
      </c>
      <c r="L23" s="23">
        <f>'Example Results'!K47/3</f>
        <v>0.16723924181039065</v>
      </c>
      <c r="M23" s="23">
        <f>'Example Results'!L47/3</f>
        <v>0.16221993624262207</v>
      </c>
      <c r="N23" s="23">
        <f>'Example Results'!M47/3</f>
        <v>0.17846918766210473</v>
      </c>
      <c r="P23" s="64"/>
    </row>
    <row r="24" spans="2:16">
      <c r="B24" s="63" t="s">
        <v>6</v>
      </c>
      <c r="C24" s="23">
        <f>'Example Results'!B48/3</f>
        <v>0.17289115534760202</v>
      </c>
      <c r="D24" s="23">
        <f>'Example Results'!C48/3</f>
        <v>0.17462274650483589</v>
      </c>
      <c r="E24" s="23">
        <f>'Example Results'!D48/3</f>
        <v>0.16198905742165756</v>
      </c>
      <c r="F24" s="23">
        <f>'Example Results'!E48/3</f>
        <v>0.16460260567497589</v>
      </c>
      <c r="G24" s="23">
        <f>'Example Results'!F48/3</f>
        <v>0.16017434988887647</v>
      </c>
      <c r="H24" s="23">
        <f>'Example Results'!G48/3</f>
        <v>0.1743780149546135</v>
      </c>
      <c r="I24" s="23">
        <f>'Example Results'!H48/3</f>
        <v>0.1649258360243262</v>
      </c>
      <c r="J24" s="23">
        <f>'Example Results'!I48/3</f>
        <v>0.16620490469246962</v>
      </c>
      <c r="K24" s="23">
        <f>'Example Results'!J48/3</f>
        <v>0.17150588242181489</v>
      </c>
      <c r="L24" s="23">
        <f>'Example Results'!K48/3</f>
        <v>0.18494764737836908</v>
      </c>
      <c r="M24" s="23">
        <f>'Example Results'!L48/3</f>
        <v>0.18099500196345655</v>
      </c>
      <c r="N24" s="23">
        <f>'Example Results'!M48/3</f>
        <v>0.18640218395044553</v>
      </c>
      <c r="P24" s="64"/>
    </row>
    <row r="25" spans="2:16">
      <c r="B25" s="63" t="s">
        <v>7</v>
      </c>
      <c r="C25" s="23">
        <f>'Example Results'!B49/3</f>
        <v>0.18330840774952098</v>
      </c>
      <c r="D25" s="23">
        <f>'Example Results'!C49/3</f>
        <v>0.182306393666535</v>
      </c>
      <c r="E25" s="23">
        <f>'Example Results'!D49/3</f>
        <v>0.17668218558783941</v>
      </c>
      <c r="F25" s="23">
        <f>'Example Results'!E49/3</f>
        <v>0.181447524452547</v>
      </c>
      <c r="G25" s="23">
        <f>'Example Results'!F49/3</f>
        <v>0.17124729814233466</v>
      </c>
      <c r="H25" s="23">
        <f>'Example Results'!G49/3</f>
        <v>0.17663600982364647</v>
      </c>
      <c r="I25" s="23">
        <f>'Example Results'!H49/3</f>
        <v>0.16557691429944613</v>
      </c>
      <c r="J25" s="23">
        <f>'Example Results'!I49/3</f>
        <v>0.16579855796757206</v>
      </c>
      <c r="K25" s="23">
        <f>'Example Results'!J49/3</f>
        <v>0.18809221691990577</v>
      </c>
      <c r="L25" s="23">
        <f>'Example Results'!K49/3</f>
        <v>0.19828320807727953</v>
      </c>
      <c r="M25" s="23">
        <f>'Example Results'!L49/3</f>
        <v>0.20676107838309657</v>
      </c>
      <c r="N25" s="23">
        <f>'Example Results'!M49/3</f>
        <v>0.19812621047902365</v>
      </c>
      <c r="P25" s="64">
        <f>AVERAGE(C18:N25)</f>
        <v>0.18369743856284618</v>
      </c>
    </row>
    <row r="26" spans="2:16">
      <c r="P26" s="64"/>
    </row>
    <row r="27" spans="2:16">
      <c r="P27" s="64"/>
    </row>
    <row r="28" spans="2:16">
      <c r="F28" s="11" t="s">
        <v>137</v>
      </c>
      <c r="P28" s="64"/>
    </row>
    <row r="29" spans="2:16">
      <c r="B29" s="22"/>
      <c r="C29" s="63">
        <v>1</v>
      </c>
      <c r="D29" s="63">
        <v>2</v>
      </c>
      <c r="E29" s="63">
        <v>3</v>
      </c>
      <c r="F29" s="63">
        <v>4</v>
      </c>
      <c r="G29" s="63">
        <v>5</v>
      </c>
      <c r="H29" s="63">
        <v>6</v>
      </c>
      <c r="I29" s="63">
        <v>7</v>
      </c>
      <c r="J29" s="63">
        <v>8</v>
      </c>
      <c r="K29" s="63">
        <v>9</v>
      </c>
      <c r="L29" s="63">
        <v>10</v>
      </c>
      <c r="M29" s="63">
        <v>11</v>
      </c>
      <c r="N29" s="63">
        <v>12</v>
      </c>
      <c r="P29" s="64"/>
    </row>
    <row r="30" spans="2:16">
      <c r="B30" s="63" t="s">
        <v>1</v>
      </c>
      <c r="C30" s="23">
        <f>'Example Results'!B42/4</f>
        <v>0.15091152682764666</v>
      </c>
      <c r="D30" s="23">
        <f>'Example Results'!C42/4</f>
        <v>0.16355214227545395</v>
      </c>
      <c r="E30" s="23">
        <f>'Example Results'!D42/4</f>
        <v>0.16748285420237483</v>
      </c>
      <c r="F30" s="23">
        <f>'Example Results'!E42/4</f>
        <v>0.17358151825815255</v>
      </c>
      <c r="G30" s="23">
        <f>'Example Results'!F42/4</f>
        <v>0.16406469325799516</v>
      </c>
      <c r="H30" s="23">
        <f>'Example Results'!G42/4</f>
        <v>0.15562838113995173</v>
      </c>
      <c r="I30" s="23">
        <f>'Example Results'!H42/4</f>
        <v>0.1508110945405271</v>
      </c>
      <c r="J30" s="23">
        <f>'Example Results'!I42/4</f>
        <v>0.14727864857976999</v>
      </c>
      <c r="K30" s="23">
        <f>'Example Results'!J42/4</f>
        <v>0.15236606339972314</v>
      </c>
      <c r="L30" s="23">
        <f>'Example Results'!K42/4</f>
        <v>0.15374440996088126</v>
      </c>
      <c r="M30" s="23">
        <f>'Example Results'!L42/4</f>
        <v>0.15291324620540903</v>
      </c>
      <c r="N30" s="23">
        <f>'Example Results'!M42/4</f>
        <v>0.16388460777764283</v>
      </c>
      <c r="P30" s="64">
        <f>COUNTIF(C30:N37,"&lt;0.3")-COUNTIF(C30:N37,"&lt;0.1")</f>
        <v>95</v>
      </c>
    </row>
    <row r="31" spans="2:16">
      <c r="B31" s="63" t="s">
        <v>2</v>
      </c>
      <c r="C31" s="23">
        <f>'Example Results'!B43/4</f>
        <v>0.14355572759171717</v>
      </c>
      <c r="D31" s="23">
        <f>'Example Results'!C43/4</f>
        <v>0.14553666787559272</v>
      </c>
      <c r="E31" s="23">
        <f>'Example Results'!D43/4</f>
        <v>0.14277997475327642</v>
      </c>
      <c r="F31" s="23">
        <f>'Example Results'!E43/4</f>
        <v>0.15327341716611367</v>
      </c>
      <c r="G31" s="23">
        <f>'Example Results'!F43/4</f>
        <v>0.15651495581245548</v>
      </c>
      <c r="H31" s="23">
        <f>'Example Results'!G43/4</f>
        <v>0.15048555540296715</v>
      </c>
      <c r="I31" s="23">
        <f>'Example Results'!H43/4</f>
        <v>0.14936694751539406</v>
      </c>
      <c r="J31" s="23">
        <f>'Example Results'!I43/4</f>
        <v>0.14669337076862493</v>
      </c>
      <c r="K31" s="23">
        <f>'Example Results'!J43/4</f>
        <v>0.14784661047934272</v>
      </c>
      <c r="L31" s="23">
        <f>'Example Results'!K43/4</f>
        <v>0.15280935073597501</v>
      </c>
      <c r="M31" s="23">
        <f>'Example Results'!L43/4</f>
        <v>0.15035395447501737</v>
      </c>
      <c r="N31" s="23">
        <f>'Example Results'!M43/4</f>
        <v>0.14846998329594691</v>
      </c>
      <c r="P31" s="64"/>
    </row>
    <row r="32" spans="2:16">
      <c r="B32" s="63" t="s">
        <v>0</v>
      </c>
      <c r="C32" s="23">
        <f>'Example Results'!B44/4</f>
        <v>0.11700350878669297</v>
      </c>
      <c r="D32" s="23">
        <f>'Example Results'!C44/4</f>
        <v>0.14363538078494992</v>
      </c>
      <c r="E32" s="23">
        <f>'Example Results'!D44/4</f>
        <v>0.14413754222054775</v>
      </c>
      <c r="F32" s="23">
        <f>'Example Results'!E44/4</f>
        <v>0.14419987950220817</v>
      </c>
      <c r="G32" s="23">
        <f>'Example Results'!F44/4</f>
        <v>0.13502244636886865</v>
      </c>
      <c r="H32" s="23">
        <f>'Example Results'!G44/4</f>
        <v>0.1377341181210969</v>
      </c>
      <c r="I32" s="23">
        <f>'Example Results'!H44/4</f>
        <v>0.14113149997158977</v>
      </c>
      <c r="J32" s="23">
        <f>'Example Results'!I44/4</f>
        <v>0.14052890624887238</v>
      </c>
      <c r="K32" s="23">
        <f>'Example Results'!J44/4</f>
        <v>0.13207874140157105</v>
      </c>
      <c r="L32" s="23">
        <f>'Example Results'!K44/4</f>
        <v>0.12817573493316592</v>
      </c>
      <c r="M32" s="23">
        <f>'Example Results'!L44/4</f>
        <v>0.14946045343788467</v>
      </c>
      <c r="N32" s="23">
        <f>'Example Results'!M44/4</f>
        <v>0.14963707573592253</v>
      </c>
      <c r="P32" s="64"/>
    </row>
    <row r="33" spans="2:16">
      <c r="B33" s="63" t="s">
        <v>3</v>
      </c>
      <c r="C33" s="23">
        <f>'Example Results'!B45/4</f>
        <v>0.12576189685998188</v>
      </c>
      <c r="D33" s="23">
        <f>'Example Results'!C45/4</f>
        <v>0.13285795742232631</v>
      </c>
      <c r="E33" s="23">
        <f>'Example Results'!D45/4</f>
        <v>0.13447872674549721</v>
      </c>
      <c r="F33" s="23">
        <f>'Example Results'!E45/4</f>
        <v>0.12920776326287731</v>
      </c>
      <c r="G33" s="23">
        <f>'Example Results'!F45/4</f>
        <v>0.13297570562101821</v>
      </c>
      <c r="H33" s="23">
        <f>'Example Results'!G45/4</f>
        <v>0.14656523302298965</v>
      </c>
      <c r="I33" s="23">
        <f>'Example Results'!H45/4</f>
        <v>0.13760944355777605</v>
      </c>
      <c r="J33" s="23">
        <f>'Example Results'!I45/4</f>
        <v>0.12794023853578212</v>
      </c>
      <c r="K33" s="23">
        <f>'Example Results'!J45/4</f>
        <v>0.12544328408705085</v>
      </c>
      <c r="L33" s="23">
        <f>'Example Results'!K45/4</f>
        <v>0.13583629421276858</v>
      </c>
      <c r="M33" s="23">
        <f>'Example Results'!L45/4</f>
        <v>0.13676442707304592</v>
      </c>
      <c r="N33" s="23">
        <f>'Example Results'!M45/4</f>
        <v>0.14341373711682401</v>
      </c>
      <c r="P33" s="64"/>
    </row>
    <row r="34" spans="2:16">
      <c r="B34" s="63" t="s">
        <v>4</v>
      </c>
      <c r="C34" s="23">
        <f>'Example Results'!B46/4</f>
        <v>0.12885105548448714</v>
      </c>
      <c r="D34" s="23">
        <f>'Example Results'!C46/4</f>
        <v>0.12969260878690278</v>
      </c>
      <c r="E34" s="23" t="b">
        <f>E35='Example Results'!D46/4</f>
        <v>0</v>
      </c>
      <c r="F34" s="23">
        <f>'Example Results'!E46/4</f>
        <v>0.13147614767885368</v>
      </c>
      <c r="G34" s="23">
        <f>'Example Results'!F46/4</f>
        <v>0.12991771563734317</v>
      </c>
      <c r="H34" s="23">
        <f>'Example Results'!G46/4</f>
        <v>0.13367526844854069</v>
      </c>
      <c r="I34" s="23">
        <f>'Example Results'!H46/4</f>
        <v>0.12716448569734135</v>
      </c>
      <c r="J34" s="23">
        <f>'Example Results'!I46/4</f>
        <v>0.12131170758589084</v>
      </c>
      <c r="K34" s="23">
        <f>'Example Results'!J46/4</f>
        <v>0.12091690480204152</v>
      </c>
      <c r="L34" s="23">
        <f>'Example Results'!K46/4</f>
        <v>0.15027083809947012</v>
      </c>
      <c r="M34" s="23">
        <f>'Example Results'!L46/4</f>
        <v>0.13404929213850322</v>
      </c>
      <c r="N34" s="23">
        <f>'Example Results'!M46/4</f>
        <v>0.13351249887976072</v>
      </c>
      <c r="P34" s="64"/>
    </row>
    <row r="35" spans="2:16">
      <c r="B35" s="63" t="s">
        <v>5</v>
      </c>
      <c r="C35" s="23">
        <f>'Example Results'!B47/4</f>
        <v>0.12934629055545602</v>
      </c>
      <c r="D35" s="23">
        <f>'Example Results'!C47/4</f>
        <v>0.11553165630304418</v>
      </c>
      <c r="E35" s="23">
        <f>'Example Results'!D47/4</f>
        <v>0.12607704645059845</v>
      </c>
      <c r="F35" s="23">
        <f>'Example Results'!E47/4</f>
        <v>0.12567185411980575</v>
      </c>
      <c r="G35" s="23">
        <f>'Example Results'!F47/4</f>
        <v>0.12989001017882745</v>
      </c>
      <c r="H35" s="23">
        <f>'Example Results'!G47/4</f>
        <v>0.12490995401062284</v>
      </c>
      <c r="I35" s="23">
        <f>'Example Results'!H47/4</f>
        <v>0.12337922742762808</v>
      </c>
      <c r="J35" s="23">
        <f>'Example Results'!I47/4</f>
        <v>0.12027967925617947</v>
      </c>
      <c r="K35" s="23">
        <f>'Example Results'!J47/4</f>
        <v>0.13410816623784916</v>
      </c>
      <c r="L35" s="23">
        <f>'Example Results'!K47/4</f>
        <v>0.125429431357793</v>
      </c>
      <c r="M35" s="23">
        <f>'Example Results'!L47/4</f>
        <v>0.12166495218196656</v>
      </c>
      <c r="N35" s="23">
        <f>'Example Results'!M47/4</f>
        <v>0.13385189074657855</v>
      </c>
      <c r="P35" s="64"/>
    </row>
    <row r="36" spans="2:16">
      <c r="B36" s="63" t="s">
        <v>6</v>
      </c>
      <c r="C36" s="23">
        <f>'Example Results'!B48/4</f>
        <v>0.12966836651070152</v>
      </c>
      <c r="D36" s="23">
        <f>'Example Results'!C48/4</f>
        <v>0.13096705987862692</v>
      </c>
      <c r="E36" s="23">
        <f>'Example Results'!D48/4</f>
        <v>0.12149179306624316</v>
      </c>
      <c r="F36" s="23">
        <f>'Example Results'!E48/4</f>
        <v>0.12345195425623191</v>
      </c>
      <c r="G36" s="23">
        <f>'Example Results'!F48/4</f>
        <v>0.12013076241665735</v>
      </c>
      <c r="H36" s="23">
        <f>'Example Results'!G48/4</f>
        <v>0.13078351121596013</v>
      </c>
      <c r="I36" s="23">
        <f>'Example Results'!H48/4</f>
        <v>0.12369437701824465</v>
      </c>
      <c r="J36" s="23">
        <f>'Example Results'!I48/4</f>
        <v>0.12465367851935222</v>
      </c>
      <c r="K36" s="23">
        <f>'Example Results'!J48/4</f>
        <v>0.12862941181636117</v>
      </c>
      <c r="L36" s="23">
        <f>'Example Results'!K48/4</f>
        <v>0.1387107355337768</v>
      </c>
      <c r="M36" s="23">
        <f>'Example Results'!L48/4</f>
        <v>0.13574625147259242</v>
      </c>
      <c r="N36" s="23">
        <f>'Example Results'!M48/4</f>
        <v>0.13980163796283415</v>
      </c>
      <c r="P36" s="64"/>
    </row>
    <row r="37" spans="2:16">
      <c r="B37" s="63" t="s">
        <v>7</v>
      </c>
      <c r="C37" s="23">
        <f>'Example Results'!B49/4</f>
        <v>0.13748130581214074</v>
      </c>
      <c r="D37" s="23">
        <f>'Example Results'!C49/4</f>
        <v>0.13672979524990125</v>
      </c>
      <c r="E37" s="23">
        <f>'Example Results'!D49/4</f>
        <v>0.13251163919087955</v>
      </c>
      <c r="F37" s="23">
        <f>'Example Results'!E49/4</f>
        <v>0.13608564333941026</v>
      </c>
      <c r="G37" s="23">
        <f>'Example Results'!F49/4</f>
        <v>0.128435473606751</v>
      </c>
      <c r="H37" s="23">
        <f>'Example Results'!G49/4</f>
        <v>0.13247700736773485</v>
      </c>
      <c r="I37" s="23">
        <f>'Example Results'!H49/4</f>
        <v>0.1241826857245846</v>
      </c>
      <c r="J37" s="23">
        <f>'Example Results'!I49/4</f>
        <v>0.12434891847567905</v>
      </c>
      <c r="K37" s="23">
        <f>'Example Results'!J49/4</f>
        <v>0.14106916268992933</v>
      </c>
      <c r="L37" s="23">
        <f>'Example Results'!K49/4</f>
        <v>0.14871240605795966</v>
      </c>
      <c r="M37" s="23">
        <f>'Example Results'!L49/4</f>
        <v>0.15507080878732243</v>
      </c>
      <c r="N37" s="23">
        <f>'Example Results'!M49/4</f>
        <v>0.14859465785926773</v>
      </c>
      <c r="P37" s="64"/>
    </row>
    <row r="38" spans="2:16">
      <c r="P38" s="64"/>
    </row>
    <row r="39" spans="2:16">
      <c r="P39" s="64"/>
    </row>
    <row r="40" spans="2:16">
      <c r="F40" s="11" t="s">
        <v>138</v>
      </c>
      <c r="P40" s="64"/>
    </row>
    <row r="41" spans="2:16">
      <c r="B41" s="22"/>
      <c r="C41" s="63">
        <v>1</v>
      </c>
      <c r="D41" s="63">
        <v>2</v>
      </c>
      <c r="E41" s="63">
        <v>3</v>
      </c>
      <c r="F41" s="63">
        <v>4</v>
      </c>
      <c r="G41" s="63">
        <v>5</v>
      </c>
      <c r="H41" s="63">
        <v>6</v>
      </c>
      <c r="I41" s="63">
        <v>7</v>
      </c>
      <c r="J41" s="63">
        <v>8</v>
      </c>
      <c r="K41" s="63">
        <v>9</v>
      </c>
      <c r="L41" s="63">
        <v>10</v>
      </c>
      <c r="M41" s="63">
        <v>11</v>
      </c>
      <c r="N41" s="63">
        <v>12</v>
      </c>
      <c r="P41" s="64"/>
    </row>
    <row r="42" spans="2:16">
      <c r="B42" s="63" t="s">
        <v>1</v>
      </c>
      <c r="C42" s="23">
        <f>'Example Results'!B42/5</f>
        <v>0.12072922146211733</v>
      </c>
      <c r="D42" s="23">
        <f>'Example Results'!C42/5</f>
        <v>0.13084171382036316</v>
      </c>
      <c r="E42" s="23">
        <f>'Example Results'!D42/5</f>
        <v>0.13398628336189985</v>
      </c>
      <c r="F42" s="23">
        <f>'Example Results'!E42/5</f>
        <v>0.13886521460652204</v>
      </c>
      <c r="G42" s="23">
        <f>'Example Results'!F42/5</f>
        <v>0.13125175460639613</v>
      </c>
      <c r="H42" s="23">
        <f>'Example Results'!G42/5</f>
        <v>0.12450270491196139</v>
      </c>
      <c r="I42" s="23">
        <f>'Example Results'!H42/5</f>
        <v>0.12064887563242169</v>
      </c>
      <c r="J42" s="23">
        <f>'Example Results'!I42/5</f>
        <v>0.11782291886381599</v>
      </c>
      <c r="K42" s="23">
        <f>'Example Results'!J42/5</f>
        <v>0.12189285071977851</v>
      </c>
      <c r="L42" s="23">
        <f>'Example Results'!K42/5</f>
        <v>0.12299552796870501</v>
      </c>
      <c r="M42" s="23">
        <f>'Example Results'!L42/5</f>
        <v>0.12233059696432722</v>
      </c>
      <c r="N42" s="23">
        <f>'Example Results'!M42/5</f>
        <v>0.13110768622211427</v>
      </c>
      <c r="P42" s="64">
        <f>COUNTIF(C42:N49,"&lt;0.3")-COUNTIF(C42:N49,"&lt;0.1")</f>
        <v>81</v>
      </c>
    </row>
    <row r="43" spans="2:16">
      <c r="B43" s="63" t="s">
        <v>2</v>
      </c>
      <c r="C43" s="23">
        <f>'Example Results'!B43/5</f>
        <v>0.11484458207337374</v>
      </c>
      <c r="D43" s="23">
        <f>'Example Results'!C43/5</f>
        <v>0.11642933430047417</v>
      </c>
      <c r="E43" s="23">
        <f>'Example Results'!D43/5</f>
        <v>0.11422397980262114</v>
      </c>
      <c r="F43" s="23">
        <f>'Example Results'!E43/5</f>
        <v>0.12261873373289094</v>
      </c>
      <c r="G43" s="23">
        <f>'Example Results'!F43/5</f>
        <v>0.12521196464996437</v>
      </c>
      <c r="H43" s="23">
        <f>'Example Results'!G43/5</f>
        <v>0.12038844432237372</v>
      </c>
      <c r="I43" s="23">
        <f>'Example Results'!H43/5</f>
        <v>0.11949355801231525</v>
      </c>
      <c r="J43" s="23">
        <f>'Example Results'!I43/5</f>
        <v>0.11735469661489994</v>
      </c>
      <c r="K43" s="23">
        <f>'Example Results'!J43/5</f>
        <v>0.11827728838347418</v>
      </c>
      <c r="L43" s="23">
        <f>'Example Results'!K43/5</f>
        <v>0.12224748058878002</v>
      </c>
      <c r="M43" s="23">
        <f>'Example Results'!L43/5</f>
        <v>0.1202831635800139</v>
      </c>
      <c r="N43" s="23">
        <f>'Example Results'!M43/5</f>
        <v>0.11877598663675752</v>
      </c>
      <c r="P43" s="64"/>
    </row>
    <row r="44" spans="2:16">
      <c r="B44" s="63" t="s">
        <v>0</v>
      </c>
      <c r="C44" s="23">
        <f>'Example Results'!B44/5</f>
        <v>9.3602807029354376E-2</v>
      </c>
      <c r="D44" s="23">
        <f>'Example Results'!C44/5</f>
        <v>0.11490830462795994</v>
      </c>
      <c r="E44" s="23">
        <f>'Example Results'!D44/5</f>
        <v>0.1153100337764382</v>
      </c>
      <c r="F44" s="23">
        <f>'Example Results'!E44/5</f>
        <v>0.11535990360176654</v>
      </c>
      <c r="G44" s="23">
        <f>'Example Results'!F44/5</f>
        <v>0.10801795709509492</v>
      </c>
      <c r="H44" s="23">
        <f>'Example Results'!G44/5</f>
        <v>0.11018729449687752</v>
      </c>
      <c r="I44" s="23">
        <f>'Example Results'!H44/5</f>
        <v>0.11290519997727182</v>
      </c>
      <c r="J44" s="23">
        <f>'Example Results'!I44/5</f>
        <v>0.1124231249990979</v>
      </c>
      <c r="K44" s="23">
        <f>'Example Results'!J44/5</f>
        <v>0.10566299312125685</v>
      </c>
      <c r="L44" s="23">
        <f>'Example Results'!K44/5</f>
        <v>0.10254058794653273</v>
      </c>
      <c r="M44" s="23">
        <f>'Example Results'!L44/5</f>
        <v>0.11956836275030773</v>
      </c>
      <c r="N44" s="23">
        <f>'Example Results'!M44/5</f>
        <v>0.11970966058873803</v>
      </c>
      <c r="P44" s="64"/>
    </row>
    <row r="45" spans="2:16">
      <c r="B45" s="63" t="s">
        <v>3</v>
      </c>
      <c r="C45" s="23">
        <f>'Example Results'!B45/5</f>
        <v>0.10060951748798549</v>
      </c>
      <c r="D45" s="23">
        <f>'Example Results'!C45/5</f>
        <v>0.10628636593786105</v>
      </c>
      <c r="E45" s="23">
        <f>'Example Results'!D45/5</f>
        <v>0.10758298139639777</v>
      </c>
      <c r="F45" s="23">
        <f>'Example Results'!E45/5</f>
        <v>0.10336621061030185</v>
      </c>
      <c r="G45" s="23">
        <f>'Example Results'!F45/5</f>
        <v>0.10638056449681457</v>
      </c>
      <c r="H45" s="23">
        <f>'Example Results'!G45/5</f>
        <v>0.11725218641839172</v>
      </c>
      <c r="I45" s="23">
        <f>'Example Results'!H45/5</f>
        <v>0.11008755484622083</v>
      </c>
      <c r="J45" s="23">
        <f>'Example Results'!I45/5</f>
        <v>0.10235219082862571</v>
      </c>
      <c r="K45" s="23">
        <f>'Example Results'!J45/5</f>
        <v>0.10035462726964069</v>
      </c>
      <c r="L45" s="23">
        <f>'Example Results'!K45/5</f>
        <v>0.10866903537021486</v>
      </c>
      <c r="M45" s="23">
        <f>'Example Results'!L45/5</f>
        <v>0.10941154165843674</v>
      </c>
      <c r="N45" s="23">
        <f>'Example Results'!M45/5</f>
        <v>0.11473098969345921</v>
      </c>
      <c r="P45" s="64"/>
    </row>
    <row r="46" spans="2:16">
      <c r="B46" s="63" t="s">
        <v>4</v>
      </c>
      <c r="C46" s="23">
        <f>'Example Results'!B46/5</f>
        <v>0.10308084438758972</v>
      </c>
      <c r="D46" s="23">
        <f>'Example Results'!C46/5</f>
        <v>0.10375408702952223</v>
      </c>
      <c r="E46" s="23">
        <f>'Example Results'!D46/5</f>
        <v>0.10104172264083108</v>
      </c>
      <c r="F46" s="23">
        <f>'Example Results'!E46/5</f>
        <v>0.10518091814308295</v>
      </c>
      <c r="G46" s="23">
        <f>'Example Results'!F46/5</f>
        <v>0.10393417250987454</v>
      </c>
      <c r="H46" s="23">
        <f>'Example Results'!G46/5</f>
        <v>0.10694021475883256</v>
      </c>
      <c r="I46" s="23">
        <f>'Example Results'!H46/5</f>
        <v>0.10173158855787308</v>
      </c>
      <c r="J46" s="23">
        <f>'Example Results'!I46/5</f>
        <v>9.7049366068712672E-2</v>
      </c>
      <c r="K46" s="23">
        <f>'Example Results'!J46/5</f>
        <v>9.6733523841633223E-2</v>
      </c>
      <c r="L46" s="23">
        <f>'Example Results'!K46/5</f>
        <v>0.1202166704795761</v>
      </c>
      <c r="M46" s="23">
        <f>'Example Results'!L46/5</f>
        <v>0.10723943371080258</v>
      </c>
      <c r="N46" s="23">
        <f>'Example Results'!M46/5</f>
        <v>0.10680999910380858</v>
      </c>
      <c r="P46" s="64"/>
    </row>
    <row r="47" spans="2:16">
      <c r="B47" s="63" t="s">
        <v>5</v>
      </c>
      <c r="C47" s="23">
        <f>'Example Results'!B47/5</f>
        <v>0.10347703244436482</v>
      </c>
      <c r="D47" s="23">
        <f>'Example Results'!C47/5</f>
        <v>9.242532504243535E-2</v>
      </c>
      <c r="E47" s="23">
        <f>'Example Results'!D47/5</f>
        <v>0.10086163716047876</v>
      </c>
      <c r="F47" s="23">
        <f>'Example Results'!E47/5</f>
        <v>0.1005374832958446</v>
      </c>
      <c r="G47" s="23">
        <f>'Example Results'!F47/5</f>
        <v>0.10391200814306197</v>
      </c>
      <c r="H47" s="23">
        <f>'Example Results'!G47/5</f>
        <v>9.9927963208498269E-2</v>
      </c>
      <c r="I47" s="23">
        <f>'Example Results'!H47/5</f>
        <v>9.8703381942102458E-2</v>
      </c>
      <c r="J47" s="23">
        <f>'Example Results'!I47/5</f>
        <v>9.6223743404943579E-2</v>
      </c>
      <c r="K47" s="23">
        <f>'Example Results'!J47/5</f>
        <v>0.10728653299027932</v>
      </c>
      <c r="L47" s="23">
        <f>'Example Results'!K47/5</f>
        <v>0.1003435450862344</v>
      </c>
      <c r="M47" s="23">
        <f>'Example Results'!L47/5</f>
        <v>9.7331961745573251E-2</v>
      </c>
      <c r="N47" s="23">
        <f>'Example Results'!M47/5</f>
        <v>0.10708151259726284</v>
      </c>
      <c r="P47" s="64"/>
    </row>
    <row r="48" spans="2:16">
      <c r="B48" s="63" t="s">
        <v>6</v>
      </c>
      <c r="C48" s="23">
        <f>'Example Results'!B48/5</f>
        <v>0.10373469320856121</v>
      </c>
      <c r="D48" s="23">
        <f>'Example Results'!C48/5</f>
        <v>0.10477364790290153</v>
      </c>
      <c r="E48" s="23">
        <f>'Example Results'!D48/5</f>
        <v>9.7193434452994526E-2</v>
      </c>
      <c r="F48" s="23">
        <f>'Example Results'!E48/5</f>
        <v>9.8761563404985528E-2</v>
      </c>
      <c r="G48" s="23">
        <f>'Example Results'!F48/5</f>
        <v>9.6104609933325882E-2</v>
      </c>
      <c r="H48" s="23">
        <f>'Example Results'!G48/5</f>
        <v>0.1046268089727681</v>
      </c>
      <c r="I48" s="23">
        <f>'Example Results'!H48/5</f>
        <v>9.8955501614595723E-2</v>
      </c>
      <c r="J48" s="23">
        <f>'Example Results'!I48/5</f>
        <v>9.9722942815481774E-2</v>
      </c>
      <c r="K48" s="23">
        <f>'Example Results'!J48/5</f>
        <v>0.10290352945308893</v>
      </c>
      <c r="L48" s="23">
        <f>'Example Results'!K48/5</f>
        <v>0.11096858842702144</v>
      </c>
      <c r="M48" s="23">
        <f>'Example Results'!L48/5</f>
        <v>0.10859700117807394</v>
      </c>
      <c r="N48" s="23">
        <f>'Example Results'!M48/5</f>
        <v>0.11184131037026732</v>
      </c>
      <c r="P48" s="64"/>
    </row>
    <row r="49" spans="2:16">
      <c r="B49" s="63" t="s">
        <v>7</v>
      </c>
      <c r="C49" s="23">
        <f>'Example Results'!B49/5</f>
        <v>0.10998504464971259</v>
      </c>
      <c r="D49" s="23">
        <f>'Example Results'!C49/5</f>
        <v>0.10938383619992101</v>
      </c>
      <c r="E49" s="23">
        <f>'Example Results'!D49/5</f>
        <v>0.10600931135270364</v>
      </c>
      <c r="F49" s="23">
        <f>'Example Results'!E49/5</f>
        <v>0.10886851467152821</v>
      </c>
      <c r="G49" s="23">
        <f>'Example Results'!F49/5</f>
        <v>0.10274837888540081</v>
      </c>
      <c r="H49" s="23">
        <f>'Example Results'!G49/5</f>
        <v>0.10598160589418788</v>
      </c>
      <c r="I49" s="23">
        <f>'Example Results'!H49/5</f>
        <v>9.9346148579667684E-2</v>
      </c>
      <c r="J49" s="23">
        <f>'Example Results'!I49/5</f>
        <v>9.9479134780543238E-2</v>
      </c>
      <c r="K49" s="23">
        <f>'Example Results'!J49/5</f>
        <v>0.11285533015194346</v>
      </c>
      <c r="L49" s="23">
        <f>'Example Results'!K49/5</f>
        <v>0.11896992484636773</v>
      </c>
      <c r="M49" s="23">
        <f>'Example Results'!L49/5</f>
        <v>0.12405664702985794</v>
      </c>
      <c r="N49" s="23">
        <f>'Example Results'!M49/5</f>
        <v>0.11887572628741419</v>
      </c>
      <c r="P49" s="64"/>
    </row>
    <row r="50" spans="2:16">
      <c r="P50" s="64"/>
    </row>
    <row r="51" spans="2:16">
      <c r="P51" s="64"/>
    </row>
    <row r="52" spans="2:16">
      <c r="P52" s="64"/>
    </row>
    <row r="53" spans="2:16">
      <c r="F53" s="11" t="s">
        <v>139</v>
      </c>
      <c r="P53" s="64"/>
    </row>
    <row r="54" spans="2:16">
      <c r="B54" s="22"/>
      <c r="C54" s="63">
        <v>1</v>
      </c>
      <c r="D54" s="63">
        <v>2</v>
      </c>
      <c r="E54" s="63">
        <v>3</v>
      </c>
      <c r="F54" s="63">
        <v>4</v>
      </c>
      <c r="G54" s="63">
        <v>5</v>
      </c>
      <c r="H54" s="63">
        <v>6</v>
      </c>
      <c r="I54" s="63">
        <v>7</v>
      </c>
      <c r="J54" s="63">
        <v>8</v>
      </c>
      <c r="K54" s="63">
        <v>9</v>
      </c>
      <c r="L54" s="63">
        <v>10</v>
      </c>
      <c r="M54" s="63">
        <v>11</v>
      </c>
      <c r="N54" s="63">
        <v>12</v>
      </c>
      <c r="P54" s="64"/>
    </row>
    <row r="55" spans="2:16">
      <c r="B55" s="63" t="s">
        <v>1</v>
      </c>
      <c r="C55" s="23">
        <f>'Example Results'!B42/6</f>
        <v>0.10060768455176444</v>
      </c>
      <c r="D55" s="23">
        <f>'Example Results'!C42/6</f>
        <v>0.10903476151696929</v>
      </c>
      <c r="E55" s="23">
        <f>'Example Results'!D42/6</f>
        <v>0.11165523613491656</v>
      </c>
      <c r="F55" s="23">
        <f>'Example Results'!E42/6</f>
        <v>0.11572101217210169</v>
      </c>
      <c r="G55" s="23">
        <f>'Example Results'!F42/6</f>
        <v>0.10937646217199677</v>
      </c>
      <c r="H55" s="23">
        <f>'Example Results'!G42/6</f>
        <v>0.10375225409330115</v>
      </c>
      <c r="I55" s="23">
        <f>'Example Results'!H42/6</f>
        <v>0.10054072969368473</v>
      </c>
      <c r="J55" s="23">
        <f>'Example Results'!I42/6</f>
        <v>9.8185765719846663E-2</v>
      </c>
      <c r="K55" s="23">
        <f>'Example Results'!J42/6</f>
        <v>0.10157737559981543</v>
      </c>
      <c r="L55" s="23">
        <f>'Example Results'!K42/6</f>
        <v>0.10249627330725418</v>
      </c>
      <c r="M55" s="23">
        <f>'Example Results'!L42/6</f>
        <v>0.10194216413693935</v>
      </c>
      <c r="N55" s="23">
        <f>'Example Results'!M42/6</f>
        <v>0.10925640518509522</v>
      </c>
      <c r="P55" s="64">
        <f>COUNTIF(C55:N62,"&lt;0.3")-COUNTIF(C55:N62,"&lt;0.1")</f>
        <v>18</v>
      </c>
    </row>
    <row r="56" spans="2:16">
      <c r="B56" s="63" t="s">
        <v>2</v>
      </c>
      <c r="C56" s="23">
        <f>'Example Results'!B43/6</f>
        <v>9.5703818394478113E-2</v>
      </c>
      <c r="D56" s="23">
        <f>'Example Results'!C43/6</f>
        <v>9.702444525039515E-2</v>
      </c>
      <c r="E56" s="23">
        <f>'Example Results'!D43/6</f>
        <v>9.5186649835517612E-2</v>
      </c>
      <c r="F56" s="23">
        <f>'Example Results'!E43/6</f>
        <v>0.10218227811074244</v>
      </c>
      <c r="G56" s="23">
        <f>'Example Results'!F43/6</f>
        <v>0.10434330387497032</v>
      </c>
      <c r="H56" s="23">
        <f>'Example Results'!G43/6</f>
        <v>0.10032370360197811</v>
      </c>
      <c r="I56" s="23">
        <f>'Example Results'!H43/6</f>
        <v>9.9577965010262712E-2</v>
      </c>
      <c r="J56" s="23">
        <f>'Example Results'!I43/6</f>
        <v>9.7795580512416616E-2</v>
      </c>
      <c r="K56" s="23">
        <f>'Example Results'!J43/6</f>
        <v>9.8564406986228481E-2</v>
      </c>
      <c r="L56" s="23">
        <f>'Example Results'!K43/6</f>
        <v>0.10187290049065001</v>
      </c>
      <c r="M56" s="23">
        <f>'Example Results'!L43/6</f>
        <v>0.10023596965001158</v>
      </c>
      <c r="N56" s="23">
        <f>'Example Results'!M43/6</f>
        <v>9.8979988863964599E-2</v>
      </c>
      <c r="P56" s="64"/>
    </row>
    <row r="57" spans="2:16">
      <c r="B57" s="63" t="s">
        <v>0</v>
      </c>
      <c r="C57" s="23">
        <f>'Example Results'!B44/6</f>
        <v>7.8002339191128645E-2</v>
      </c>
      <c r="D57" s="23">
        <f>'Example Results'!C44/6</f>
        <v>9.575692052329994E-2</v>
      </c>
      <c r="E57" s="23">
        <f>'Example Results'!D44/6</f>
        <v>9.6091694813698503E-2</v>
      </c>
      <c r="F57" s="23">
        <f>'Example Results'!E44/6</f>
        <v>9.6133253001472116E-2</v>
      </c>
      <c r="G57" s="23">
        <f>'Example Results'!F44/6</f>
        <v>9.0014964245912432E-2</v>
      </c>
      <c r="H57" s="23">
        <f>'Example Results'!G44/6</f>
        <v>9.1822745414064599E-2</v>
      </c>
      <c r="I57" s="23">
        <f>'Example Results'!H44/6</f>
        <v>9.4087666647726512E-2</v>
      </c>
      <c r="J57" s="23">
        <f>'Example Results'!I44/6</f>
        <v>9.3685937499248251E-2</v>
      </c>
      <c r="K57" s="23">
        <f>'Example Results'!J44/6</f>
        <v>8.805249426771404E-2</v>
      </c>
      <c r="L57" s="23">
        <f>'Example Results'!K44/6</f>
        <v>8.5450489955443951E-2</v>
      </c>
      <c r="M57" s="23">
        <f>'Example Results'!L44/6</f>
        <v>9.9640302291923111E-2</v>
      </c>
      <c r="N57" s="23">
        <f>'Example Results'!M44/6</f>
        <v>9.9758050490615022E-2</v>
      </c>
      <c r="P57" s="64"/>
    </row>
    <row r="58" spans="2:16">
      <c r="B58" s="63" t="s">
        <v>3</v>
      </c>
      <c r="C58" s="23">
        <f>'Example Results'!B45/6</f>
        <v>8.384126457332125E-2</v>
      </c>
      <c r="D58" s="23">
        <f>'Example Results'!C45/6</f>
        <v>8.8571971614884212E-2</v>
      </c>
      <c r="E58" s="23">
        <f>'Example Results'!D45/6</f>
        <v>8.9652484496998142E-2</v>
      </c>
      <c r="F58" s="23">
        <f>'Example Results'!E45/6</f>
        <v>8.6138508841918204E-2</v>
      </c>
      <c r="G58" s="23">
        <f>'Example Results'!F45/6</f>
        <v>8.8650470414012139E-2</v>
      </c>
      <c r="H58" s="23">
        <f>'Example Results'!G45/6</f>
        <v>9.7710155348659775E-2</v>
      </c>
      <c r="I58" s="23">
        <f>'Example Results'!H45/6</f>
        <v>9.1739629038517359E-2</v>
      </c>
      <c r="J58" s="23">
        <f>'Example Results'!I45/6</f>
        <v>8.5293492357188083E-2</v>
      </c>
      <c r="K58" s="23">
        <f>'Example Results'!J45/6</f>
        <v>8.3628856058033899E-2</v>
      </c>
      <c r="L58" s="23">
        <f>'Example Results'!K45/6</f>
        <v>9.0557529475179047E-2</v>
      </c>
      <c r="M58" s="23">
        <f>'Example Results'!L45/6</f>
        <v>9.1176284715363945E-2</v>
      </c>
      <c r="N58" s="23">
        <f>'Example Results'!M45/6</f>
        <v>9.5609158077882672E-2</v>
      </c>
      <c r="P58" s="64"/>
    </row>
    <row r="59" spans="2:16">
      <c r="B59" s="63" t="s">
        <v>4</v>
      </c>
      <c r="C59" s="23">
        <f>'Example Results'!B46/6</f>
        <v>8.5900703656324753E-2</v>
      </c>
      <c r="D59" s="23">
        <f>'Example Results'!C46/6</f>
        <v>8.6461739191268525E-2</v>
      </c>
      <c r="E59" s="23">
        <f>'Example Results'!D46/6</f>
        <v>8.4201435534025912E-2</v>
      </c>
      <c r="F59" s="23">
        <f>'Example Results'!E46/6</f>
        <v>8.7650765119235793E-2</v>
      </c>
      <c r="G59" s="23">
        <f>'Example Results'!F46/6</f>
        <v>8.661181042489545E-2</v>
      </c>
      <c r="H59" s="23">
        <f>'Example Results'!G46/6</f>
        <v>8.9116845632360456E-2</v>
      </c>
      <c r="I59" s="23">
        <f>'Example Results'!H46/6</f>
        <v>8.4776323798227568E-2</v>
      </c>
      <c r="J59" s="23">
        <f>'Example Results'!I46/6</f>
        <v>8.0874471723927227E-2</v>
      </c>
      <c r="K59" s="23">
        <f>'Example Results'!J46/6</f>
        <v>8.0611269868027677E-2</v>
      </c>
      <c r="L59" s="23">
        <f>'Example Results'!K46/6</f>
        <v>0.10018055873298008</v>
      </c>
      <c r="M59" s="23">
        <f>'Example Results'!L46/6</f>
        <v>8.9366194759002149E-2</v>
      </c>
      <c r="N59" s="23">
        <f>'Example Results'!M46/6</f>
        <v>8.9008332586507144E-2</v>
      </c>
      <c r="P59" s="64"/>
    </row>
    <row r="60" spans="2:16">
      <c r="B60" s="63" t="s">
        <v>5</v>
      </c>
      <c r="C60" s="23">
        <f>'Example Results'!B47/6</f>
        <v>8.6230860370304016E-2</v>
      </c>
      <c r="D60" s="23">
        <f>'Example Results'!C47/6</f>
        <v>7.7021104202029456E-2</v>
      </c>
      <c r="E60" s="23">
        <f>'Example Results'!D47/6</f>
        <v>8.4051364300398959E-2</v>
      </c>
      <c r="F60" s="23">
        <f>'Example Results'!E47/6</f>
        <v>8.3781236079870494E-2</v>
      </c>
      <c r="G60" s="23">
        <f>'Example Results'!F47/6</f>
        <v>8.6593340119218307E-2</v>
      </c>
      <c r="H60" s="23">
        <f>'Example Results'!G47/6</f>
        <v>8.3273302673748564E-2</v>
      </c>
      <c r="I60" s="23">
        <f>'Example Results'!H47/6</f>
        <v>8.2252818285085391E-2</v>
      </c>
      <c r="J60" s="23">
        <f>'Example Results'!I47/6</f>
        <v>8.0186452837452973E-2</v>
      </c>
      <c r="K60" s="23">
        <f>'Example Results'!J47/6</f>
        <v>8.9405444158566105E-2</v>
      </c>
      <c r="L60" s="23">
        <f>'Example Results'!K47/6</f>
        <v>8.3619620905195327E-2</v>
      </c>
      <c r="M60" s="23">
        <f>'Example Results'!L47/6</f>
        <v>8.1109968121311035E-2</v>
      </c>
      <c r="N60" s="23">
        <f>'Example Results'!M47/6</f>
        <v>8.9234593831052367E-2</v>
      </c>
      <c r="P60" s="64"/>
    </row>
    <row r="61" spans="2:16">
      <c r="B61" s="63" t="s">
        <v>6</v>
      </c>
      <c r="C61" s="23">
        <f>'Example Results'!B48/6</f>
        <v>8.6445577673801011E-2</v>
      </c>
      <c r="D61" s="23">
        <f>'Example Results'!C48/6</f>
        <v>8.7311373252417945E-2</v>
      </c>
      <c r="E61" s="23">
        <f>'Example Results'!D48/6</f>
        <v>8.0994528710828781E-2</v>
      </c>
      <c r="F61" s="23">
        <f>'Example Results'!E48/6</f>
        <v>8.2301302837487947E-2</v>
      </c>
      <c r="G61" s="23">
        <f>'Example Results'!F48/6</f>
        <v>8.0087174944438233E-2</v>
      </c>
      <c r="H61" s="23">
        <f>'Example Results'!G48/6</f>
        <v>8.7189007477306749E-2</v>
      </c>
      <c r="I61" s="23">
        <f>'Example Results'!H48/6</f>
        <v>8.24629180121631E-2</v>
      </c>
      <c r="J61" s="23">
        <f>'Example Results'!I48/6</f>
        <v>8.3102452346234812E-2</v>
      </c>
      <c r="K61" s="23">
        <f>'Example Results'!J48/6</f>
        <v>8.5752941210907443E-2</v>
      </c>
      <c r="L61" s="23">
        <f>'Example Results'!K48/6</f>
        <v>9.2473823689184539E-2</v>
      </c>
      <c r="M61" s="23">
        <f>'Example Results'!L48/6</f>
        <v>9.0497500981728277E-2</v>
      </c>
      <c r="N61" s="23">
        <f>'Example Results'!M48/6</f>
        <v>9.3201091975222763E-2</v>
      </c>
      <c r="P61" s="64"/>
    </row>
    <row r="62" spans="2:16">
      <c r="B62" s="63" t="s">
        <v>7</v>
      </c>
      <c r="C62" s="23">
        <f>'Example Results'!B49/6</f>
        <v>9.165420387476049E-2</v>
      </c>
      <c r="D62" s="23">
        <f>'Example Results'!C49/6</f>
        <v>9.1153196833267502E-2</v>
      </c>
      <c r="E62" s="23">
        <f>'Example Results'!D49/6</f>
        <v>8.8341092793919704E-2</v>
      </c>
      <c r="F62" s="23">
        <f>'Example Results'!E49/6</f>
        <v>9.0723762226273499E-2</v>
      </c>
      <c r="G62" s="23">
        <f>'Example Results'!F49/6</f>
        <v>8.5623649071167332E-2</v>
      </c>
      <c r="H62" s="23">
        <f>'Example Results'!G49/6</f>
        <v>8.8318004911823234E-2</v>
      </c>
      <c r="I62" s="23">
        <f>'Example Results'!H49/6</f>
        <v>8.2788457149723063E-2</v>
      </c>
      <c r="J62" s="23">
        <f>'Example Results'!I49/6</f>
        <v>8.2899278983786032E-2</v>
      </c>
      <c r="K62" s="23">
        <f>'Example Results'!J49/6</f>
        <v>9.4046108459952885E-2</v>
      </c>
      <c r="L62" s="23">
        <f>'Example Results'!K49/6</f>
        <v>9.9141604038639766E-2</v>
      </c>
      <c r="M62" s="23">
        <f>'Example Results'!L49/6</f>
        <v>0.10338053919154828</v>
      </c>
      <c r="N62" s="23">
        <f>'Example Results'!M49/6</f>
        <v>9.9063105239511826E-2</v>
      </c>
      <c r="P62" s="64"/>
    </row>
    <row r="63" spans="2:16">
      <c r="P63" s="64"/>
    </row>
    <row r="64" spans="2:16">
      <c r="P64" s="64"/>
    </row>
    <row r="65" spans="2:16">
      <c r="F65" s="11" t="s">
        <v>140</v>
      </c>
      <c r="P65" s="64"/>
    </row>
    <row r="66" spans="2:16">
      <c r="B66" s="22"/>
      <c r="C66" s="63">
        <v>1</v>
      </c>
      <c r="D66" s="63">
        <v>2</v>
      </c>
      <c r="E66" s="63">
        <v>3</v>
      </c>
      <c r="F66" s="63">
        <v>4</v>
      </c>
      <c r="G66" s="63">
        <v>5</v>
      </c>
      <c r="H66" s="63">
        <v>6</v>
      </c>
      <c r="I66" s="63">
        <v>7</v>
      </c>
      <c r="J66" s="63">
        <v>8</v>
      </c>
      <c r="K66" s="63">
        <v>9</v>
      </c>
      <c r="L66" s="63">
        <v>10</v>
      </c>
      <c r="M66" s="63">
        <v>11</v>
      </c>
      <c r="N66" s="63">
        <v>12</v>
      </c>
      <c r="P66" s="64"/>
    </row>
    <row r="67" spans="2:16">
      <c r="B67" s="63" t="s">
        <v>1</v>
      </c>
      <c r="C67" s="23">
        <f>'Example Results'!B42/8</f>
        <v>7.5455763413823332E-2</v>
      </c>
      <c r="D67" s="23">
        <f>'Example Results'!C42/8</f>
        <v>8.1776071137726974E-2</v>
      </c>
      <c r="E67" s="23">
        <f>'Example Results'!D42/8</f>
        <v>8.3741427101187413E-2</v>
      </c>
      <c r="F67" s="23">
        <f>'Example Results'!E42/8</f>
        <v>8.6790759129076273E-2</v>
      </c>
      <c r="G67" s="23">
        <f>'Example Results'!F42/8</f>
        <v>8.2032346628997582E-2</v>
      </c>
      <c r="H67" s="23">
        <f>'Example Results'!G42/8</f>
        <v>7.7814190569975863E-2</v>
      </c>
      <c r="I67" s="23">
        <f>'Example Results'!H42/8</f>
        <v>7.5405547270263551E-2</v>
      </c>
      <c r="J67" s="23">
        <f>'Example Results'!I42/8</f>
        <v>7.3639324289884997E-2</v>
      </c>
      <c r="K67" s="23">
        <f>'Example Results'!J42/8</f>
        <v>7.618303169986157E-2</v>
      </c>
      <c r="L67" s="23">
        <f>'Example Results'!K42/8</f>
        <v>7.6872204980440631E-2</v>
      </c>
      <c r="M67" s="23">
        <f>'Example Results'!L42/8</f>
        <v>7.6456623102704513E-2</v>
      </c>
      <c r="N67" s="23">
        <f>'Example Results'!M42/8</f>
        <v>8.1942303888821413E-2</v>
      </c>
      <c r="P67" s="64">
        <f>COUNTIF(C67:N74,"&lt;0.3")-COUNTIF(C67:N74,"&lt;0.1")</f>
        <v>0</v>
      </c>
    </row>
    <row r="68" spans="2:16">
      <c r="B68" s="63" t="s">
        <v>2</v>
      </c>
      <c r="C68" s="23">
        <f>'Example Results'!B43/8</f>
        <v>7.1777863795858585E-2</v>
      </c>
      <c r="D68" s="23">
        <f>'Example Results'!C43/8</f>
        <v>7.2768333937796359E-2</v>
      </c>
      <c r="E68" s="23">
        <f>'Example Results'!D43/8</f>
        <v>7.1389987376638209E-2</v>
      </c>
      <c r="F68" s="23">
        <f>'Example Results'!E43/8</f>
        <v>7.6636708583056837E-2</v>
      </c>
      <c r="G68" s="23">
        <f>'Example Results'!F43/8</f>
        <v>7.8257477906227738E-2</v>
      </c>
      <c r="H68" s="23">
        <f>'Example Results'!G43/8</f>
        <v>7.5242777701483576E-2</v>
      </c>
      <c r="I68" s="23">
        <f>'Example Results'!H43/8</f>
        <v>7.468347375769703E-2</v>
      </c>
      <c r="J68" s="23">
        <f>'Example Results'!I43/8</f>
        <v>7.3346685384312466E-2</v>
      </c>
      <c r="K68" s="23">
        <f>'Example Results'!J43/8</f>
        <v>7.3923305239671361E-2</v>
      </c>
      <c r="L68" s="23">
        <f>'Example Results'!K43/8</f>
        <v>7.6404675367987507E-2</v>
      </c>
      <c r="M68" s="23">
        <f>'Example Results'!L43/8</f>
        <v>7.5176977237508685E-2</v>
      </c>
      <c r="N68" s="23">
        <f>'Example Results'!M43/8</f>
        <v>7.4234991647973453E-2</v>
      </c>
      <c r="P68" s="64"/>
    </row>
    <row r="69" spans="2:16">
      <c r="B69" s="63" t="s">
        <v>0</v>
      </c>
      <c r="C69" s="23">
        <f>'Example Results'!B44/8</f>
        <v>5.8501754393346483E-2</v>
      </c>
      <c r="D69" s="23">
        <f>'Example Results'!C44/8</f>
        <v>7.1817690392474959E-2</v>
      </c>
      <c r="E69" s="23">
        <f>'Example Results'!D44/8</f>
        <v>7.2068771110273877E-2</v>
      </c>
      <c r="F69" s="23">
        <f>'Example Results'!E44/8</f>
        <v>7.2099939751104083E-2</v>
      </c>
      <c r="G69" s="23">
        <f>'Example Results'!F44/8</f>
        <v>6.7511223184434324E-2</v>
      </c>
      <c r="H69" s="23">
        <f>'Example Results'!G44/8</f>
        <v>6.886705906054845E-2</v>
      </c>
      <c r="I69" s="23">
        <f>'Example Results'!H44/8</f>
        <v>7.0565749985794887E-2</v>
      </c>
      <c r="J69" s="23">
        <f>'Example Results'!I44/8</f>
        <v>7.0264453124436188E-2</v>
      </c>
      <c r="K69" s="23">
        <f>'Example Results'!J44/8</f>
        <v>6.6039370700785527E-2</v>
      </c>
      <c r="L69" s="23">
        <f>'Example Results'!K44/8</f>
        <v>6.408786746658296E-2</v>
      </c>
      <c r="M69" s="23">
        <f>'Example Results'!L44/8</f>
        <v>7.4730226718942333E-2</v>
      </c>
      <c r="N69" s="23">
        <f>'Example Results'!M44/8</f>
        <v>7.4818537867961263E-2</v>
      </c>
      <c r="P69" s="64"/>
    </row>
    <row r="70" spans="2:16">
      <c r="B70" s="63" t="s">
        <v>3</v>
      </c>
      <c r="C70" s="23">
        <f>'Example Results'!B45/8</f>
        <v>6.2880948429990938E-2</v>
      </c>
      <c r="D70" s="23">
        <f>'Example Results'!C45/8</f>
        <v>6.6428978711163156E-2</v>
      </c>
      <c r="E70" s="23">
        <f>'Example Results'!D45/8</f>
        <v>6.7239363372748606E-2</v>
      </c>
      <c r="F70" s="23">
        <f>'Example Results'!E45/8</f>
        <v>6.4603881631438653E-2</v>
      </c>
      <c r="G70" s="23">
        <f>'Example Results'!F45/8</f>
        <v>6.6487852810509104E-2</v>
      </c>
      <c r="H70" s="23">
        <f>'Example Results'!G45/8</f>
        <v>7.3282616511494827E-2</v>
      </c>
      <c r="I70" s="23">
        <f>'Example Results'!H45/8</f>
        <v>6.8804721778888023E-2</v>
      </c>
      <c r="J70" s="23">
        <f>'Example Results'!I45/8</f>
        <v>6.3970119267891062E-2</v>
      </c>
      <c r="K70" s="23">
        <f>'Example Results'!J45/8</f>
        <v>6.2721642043525427E-2</v>
      </c>
      <c r="L70" s="23">
        <f>'Example Results'!K45/8</f>
        <v>6.7918147106384288E-2</v>
      </c>
      <c r="M70" s="23">
        <f>'Example Results'!L45/8</f>
        <v>6.8382213536522962E-2</v>
      </c>
      <c r="N70" s="23">
        <f>'Example Results'!M45/8</f>
        <v>7.1706868558412004E-2</v>
      </c>
      <c r="P70" s="64"/>
    </row>
    <row r="71" spans="2:16">
      <c r="B71" s="63" t="s">
        <v>4</v>
      </c>
      <c r="C71" s="23">
        <f>'Example Results'!B46/8</f>
        <v>6.4425527742243568E-2</v>
      </c>
      <c r="D71" s="23">
        <f>'Example Results'!C46/8</f>
        <v>6.484630439345139E-2</v>
      </c>
      <c r="E71" s="23">
        <f>'Example Results'!D46/8</f>
        <v>6.315107665051943E-2</v>
      </c>
      <c r="F71" s="23">
        <f>'Example Results'!E46/8</f>
        <v>6.5738073839426842E-2</v>
      </c>
      <c r="G71" s="23">
        <f>'Example Results'!F46/8</f>
        <v>6.4958857818671584E-2</v>
      </c>
      <c r="H71" s="23">
        <f>'Example Results'!G46/8</f>
        <v>6.6837634224270345E-2</v>
      </c>
      <c r="I71" s="23">
        <f>'Example Results'!H46/8</f>
        <v>6.3582242848670673E-2</v>
      </c>
      <c r="J71" s="23">
        <f>'Example Results'!I46/8</f>
        <v>6.065585379294542E-2</v>
      </c>
      <c r="K71" s="23">
        <f>'Example Results'!J46/8</f>
        <v>6.0458452401020761E-2</v>
      </c>
      <c r="L71" s="23">
        <f>'Example Results'!K46/8</f>
        <v>7.5135419049735058E-2</v>
      </c>
      <c r="M71" s="23">
        <f>'Example Results'!L46/8</f>
        <v>6.7024646069251612E-2</v>
      </c>
      <c r="N71" s="23">
        <f>'Example Results'!M46/8</f>
        <v>6.6756249439880358E-2</v>
      </c>
      <c r="P71" s="64"/>
    </row>
    <row r="72" spans="2:16">
      <c r="B72" s="63" t="s">
        <v>5</v>
      </c>
      <c r="C72" s="23">
        <f>'Example Results'!B47/8</f>
        <v>6.4673145277728009E-2</v>
      </c>
      <c r="D72" s="23">
        <f>'Example Results'!C47/8</f>
        <v>5.7765828151522092E-2</v>
      </c>
      <c r="E72" s="23">
        <f>'Example Results'!D47/8</f>
        <v>6.3038523225299223E-2</v>
      </c>
      <c r="F72" s="23">
        <f>'Example Results'!E47/8</f>
        <v>6.2835927059902874E-2</v>
      </c>
      <c r="G72" s="23">
        <f>'Example Results'!F47/8</f>
        <v>6.4945005089413727E-2</v>
      </c>
      <c r="H72" s="23">
        <f>'Example Results'!G47/8</f>
        <v>6.245497700531142E-2</v>
      </c>
      <c r="I72" s="23">
        <f>'Example Results'!H47/8</f>
        <v>6.168961371381404E-2</v>
      </c>
      <c r="J72" s="23">
        <f>'Example Results'!I47/8</f>
        <v>6.0139839628089733E-2</v>
      </c>
      <c r="K72" s="23">
        <f>'Example Results'!J47/8</f>
        <v>6.7054083118924579E-2</v>
      </c>
      <c r="L72" s="23">
        <f>'Example Results'!K47/8</f>
        <v>6.2714715678896499E-2</v>
      </c>
      <c r="M72" s="23">
        <f>'Example Results'!L47/8</f>
        <v>6.083247609098328E-2</v>
      </c>
      <c r="N72" s="23">
        <f>'Example Results'!M47/8</f>
        <v>6.6925945373289275E-2</v>
      </c>
      <c r="P72" s="64"/>
    </row>
    <row r="73" spans="2:16">
      <c r="B73" s="63" t="s">
        <v>6</v>
      </c>
      <c r="C73" s="23">
        <f>'Example Results'!B48/8</f>
        <v>6.4834183255350758E-2</v>
      </c>
      <c r="D73" s="23">
        <f>'Example Results'!C48/8</f>
        <v>6.5483529939313459E-2</v>
      </c>
      <c r="E73" s="23">
        <f>'Example Results'!D48/8</f>
        <v>6.0745896533121582E-2</v>
      </c>
      <c r="F73" s="23">
        <f>'Example Results'!E48/8</f>
        <v>6.1725977128115957E-2</v>
      </c>
      <c r="G73" s="23">
        <f>'Example Results'!F48/8</f>
        <v>6.0065381208328675E-2</v>
      </c>
      <c r="H73" s="23">
        <f>'Example Results'!G48/8</f>
        <v>6.5391755607980065E-2</v>
      </c>
      <c r="I73" s="23">
        <f>'Example Results'!H48/8</f>
        <v>6.1847188509122325E-2</v>
      </c>
      <c r="J73" s="23">
        <f>'Example Results'!I48/8</f>
        <v>6.2326839259676109E-2</v>
      </c>
      <c r="K73" s="23">
        <f>'Example Results'!J48/8</f>
        <v>6.4314705908180586E-2</v>
      </c>
      <c r="L73" s="23">
        <f>'Example Results'!K48/8</f>
        <v>6.9355367766888401E-2</v>
      </c>
      <c r="M73" s="23">
        <f>'Example Results'!L48/8</f>
        <v>6.7873125736296211E-2</v>
      </c>
      <c r="N73" s="23">
        <f>'Example Results'!M48/8</f>
        <v>6.9900818981417076E-2</v>
      </c>
      <c r="P73" s="64"/>
    </row>
    <row r="74" spans="2:16">
      <c r="B74" s="63" t="s">
        <v>7</v>
      </c>
      <c r="C74" s="23">
        <f>'Example Results'!B49/8</f>
        <v>6.8740652906070371E-2</v>
      </c>
      <c r="D74" s="23">
        <f>'Example Results'!C49/8</f>
        <v>6.8364897624950627E-2</v>
      </c>
      <c r="E74" s="23">
        <f>'Example Results'!D49/8</f>
        <v>6.6255819595439774E-2</v>
      </c>
      <c r="F74" s="23">
        <f>'Example Results'!E49/8</f>
        <v>6.8042821669705128E-2</v>
      </c>
      <c r="G74" s="23">
        <f>'Example Results'!F49/8</f>
        <v>6.4217736803375502E-2</v>
      </c>
      <c r="H74" s="23">
        <f>'Example Results'!G49/8</f>
        <v>6.6238503683867425E-2</v>
      </c>
      <c r="I74" s="23">
        <f>'Example Results'!H49/8</f>
        <v>6.2091342862292301E-2</v>
      </c>
      <c r="J74" s="23">
        <f>'Example Results'!I49/8</f>
        <v>6.2174459237839527E-2</v>
      </c>
      <c r="K74" s="23">
        <f>'Example Results'!J49/8</f>
        <v>7.0534581344964667E-2</v>
      </c>
      <c r="L74" s="23">
        <f>'Example Results'!K49/8</f>
        <v>7.4356203028979828E-2</v>
      </c>
      <c r="M74" s="23">
        <f>'Example Results'!L49/8</f>
        <v>7.7535404393661217E-2</v>
      </c>
      <c r="N74" s="23">
        <f>'Example Results'!M49/8</f>
        <v>7.4297328929633866E-2</v>
      </c>
      <c r="P74" s="64"/>
    </row>
    <row r="77" spans="2:16">
      <c r="F77" s="11" t="s">
        <v>141</v>
      </c>
    </row>
    <row r="78" spans="2:16">
      <c r="B78" s="22"/>
      <c r="C78" s="63">
        <v>1</v>
      </c>
      <c r="D78" s="63">
        <v>2</v>
      </c>
      <c r="E78" s="63">
        <v>3</v>
      </c>
      <c r="F78" s="63">
        <v>4</v>
      </c>
      <c r="G78" s="63">
        <v>5</v>
      </c>
      <c r="H78" s="63">
        <v>6</v>
      </c>
      <c r="I78" s="63">
        <v>7</v>
      </c>
      <c r="J78" s="63">
        <v>8</v>
      </c>
      <c r="K78" s="63">
        <v>9</v>
      </c>
      <c r="L78" s="63">
        <v>10</v>
      </c>
      <c r="M78" s="63">
        <v>11</v>
      </c>
      <c r="N78" s="63">
        <v>12</v>
      </c>
    </row>
    <row r="79" spans="2:16">
      <c r="B79" s="63" t="s">
        <v>1</v>
      </c>
      <c r="C79" s="23">
        <f>'Example Results'!B42/10</f>
        <v>6.0364610731058664E-2</v>
      </c>
      <c r="D79" s="23">
        <f>'Example Results'!C42/10</f>
        <v>6.5420856910181582E-2</v>
      </c>
      <c r="E79" s="23">
        <f>'Example Results'!D42/10</f>
        <v>6.6993141680949927E-2</v>
      </c>
      <c r="F79" s="23">
        <f>'Example Results'!E42/10</f>
        <v>6.9432607303261021E-2</v>
      </c>
      <c r="G79" s="23">
        <f>'Example Results'!F42/10</f>
        <v>6.5625877303198063E-2</v>
      </c>
      <c r="H79" s="23">
        <f>'Example Results'!G42/10</f>
        <v>6.2251352455980694E-2</v>
      </c>
      <c r="I79" s="23">
        <f>'Example Results'!H42/10</f>
        <v>6.0324437816210844E-2</v>
      </c>
      <c r="J79" s="23">
        <f>'Example Results'!I42/10</f>
        <v>5.8911459431907995E-2</v>
      </c>
      <c r="K79" s="23">
        <f>'Example Results'!J42/10</f>
        <v>6.0946425359889256E-2</v>
      </c>
      <c r="L79" s="23">
        <f>'Example Results'!K42/10</f>
        <v>6.1497763984352506E-2</v>
      </c>
      <c r="M79" s="23">
        <f>'Example Results'!L42/10</f>
        <v>6.1165298482163608E-2</v>
      </c>
      <c r="N79" s="23">
        <f>'Example Results'!M42/10</f>
        <v>6.5553843111057136E-2</v>
      </c>
      <c r="P79" s="64">
        <f>COUNTIF(C79:N86,"&lt;0.3")-COUNTIF(C79:N86,"&lt;0.1")</f>
        <v>0</v>
      </c>
    </row>
    <row r="80" spans="2:16">
      <c r="B80" s="63" t="s">
        <v>2</v>
      </c>
      <c r="C80" s="23">
        <f>'Example Results'!B43/10</f>
        <v>5.7422291036686869E-2</v>
      </c>
      <c r="D80" s="23">
        <f>'Example Results'!C43/10</f>
        <v>5.8214667150237084E-2</v>
      </c>
      <c r="E80" s="23">
        <f>'Example Results'!D43/10</f>
        <v>5.711198990131057E-2</v>
      </c>
      <c r="F80" s="23">
        <f>'Example Results'!E43/10</f>
        <v>6.1309366866445468E-2</v>
      </c>
      <c r="G80" s="23">
        <f>'Example Results'!F43/10</f>
        <v>6.2605982324982185E-2</v>
      </c>
      <c r="H80" s="23">
        <f>'Example Results'!G43/10</f>
        <v>6.0194222161186861E-2</v>
      </c>
      <c r="I80" s="23">
        <f>'Example Results'!H43/10</f>
        <v>5.9746779006157623E-2</v>
      </c>
      <c r="J80" s="23">
        <f>'Example Results'!I43/10</f>
        <v>5.8677348307449972E-2</v>
      </c>
      <c r="K80" s="23">
        <f>'Example Results'!J43/10</f>
        <v>5.9138644191737089E-2</v>
      </c>
      <c r="L80" s="23">
        <f>'Example Results'!K43/10</f>
        <v>6.1123740294390008E-2</v>
      </c>
      <c r="M80" s="23">
        <f>'Example Results'!L43/10</f>
        <v>6.0141581790006948E-2</v>
      </c>
      <c r="N80" s="23">
        <f>'Example Results'!M43/10</f>
        <v>5.9387993318378761E-2</v>
      </c>
    </row>
    <row r="81" spans="2:16">
      <c r="B81" s="63" t="s">
        <v>0</v>
      </c>
      <c r="C81" s="23">
        <f>'Example Results'!B44/10</f>
        <v>4.6801403514677188E-2</v>
      </c>
      <c r="D81" s="23">
        <f>'Example Results'!C44/10</f>
        <v>5.7454152313979968E-2</v>
      </c>
      <c r="E81" s="23">
        <f>'Example Results'!D44/10</f>
        <v>5.7655016888219099E-2</v>
      </c>
      <c r="F81" s="23">
        <f>'Example Results'!E44/10</f>
        <v>5.767995180088327E-2</v>
      </c>
      <c r="G81" s="23">
        <f>'Example Results'!F44/10</f>
        <v>5.4008978547547458E-2</v>
      </c>
      <c r="H81" s="23">
        <f>'Example Results'!G44/10</f>
        <v>5.5093647248438758E-2</v>
      </c>
      <c r="I81" s="23">
        <f>'Example Results'!H44/10</f>
        <v>5.6452599988635908E-2</v>
      </c>
      <c r="J81" s="23">
        <f>'Example Results'!I44/10</f>
        <v>5.621156249954895E-2</v>
      </c>
      <c r="K81" s="23">
        <f>'Example Results'!J44/10</f>
        <v>5.2831496560628424E-2</v>
      </c>
      <c r="L81" s="23">
        <f>'Example Results'!K44/10</f>
        <v>5.1270293973266365E-2</v>
      </c>
      <c r="M81" s="23">
        <f>'Example Results'!L44/10</f>
        <v>5.9784181375153865E-2</v>
      </c>
      <c r="N81" s="23">
        <f>'Example Results'!M44/10</f>
        <v>5.9854830294369013E-2</v>
      </c>
    </row>
    <row r="82" spans="2:16">
      <c r="B82" s="63" t="s">
        <v>3</v>
      </c>
      <c r="C82" s="23">
        <f>'Example Results'!B45/10</f>
        <v>5.0304758743992747E-2</v>
      </c>
      <c r="D82" s="23">
        <f>'Example Results'!C45/10</f>
        <v>5.3143182968930523E-2</v>
      </c>
      <c r="E82" s="23">
        <f>'Example Results'!D45/10</f>
        <v>5.3791490698198885E-2</v>
      </c>
      <c r="F82" s="23">
        <f>'Example Results'!E45/10</f>
        <v>5.1683105305150925E-2</v>
      </c>
      <c r="G82" s="23">
        <f>'Example Results'!F45/10</f>
        <v>5.3190282248407286E-2</v>
      </c>
      <c r="H82" s="23">
        <f>'Example Results'!G45/10</f>
        <v>5.8626093209195859E-2</v>
      </c>
      <c r="I82" s="23">
        <f>'Example Results'!H45/10</f>
        <v>5.5043777423110417E-2</v>
      </c>
      <c r="J82" s="23">
        <f>'Example Results'!I45/10</f>
        <v>5.1176095414312853E-2</v>
      </c>
      <c r="K82" s="23">
        <f>'Example Results'!J45/10</f>
        <v>5.0177313634820343E-2</v>
      </c>
      <c r="L82" s="23">
        <f>'Example Results'!K45/10</f>
        <v>5.4334517685107428E-2</v>
      </c>
      <c r="M82" s="23">
        <f>'Example Results'!L45/10</f>
        <v>5.4705770829218368E-2</v>
      </c>
      <c r="N82" s="23">
        <f>'Example Results'!M45/10</f>
        <v>5.7365494846729606E-2</v>
      </c>
    </row>
    <row r="83" spans="2:16">
      <c r="B83" s="63" t="s">
        <v>4</v>
      </c>
      <c r="C83" s="23">
        <f>'Example Results'!B46/10</f>
        <v>5.1540422193794858E-2</v>
      </c>
      <c r="D83" s="23">
        <f>'Example Results'!C46/10</f>
        <v>5.1877043514761113E-2</v>
      </c>
      <c r="E83" s="23">
        <f>'Example Results'!D46/10</f>
        <v>5.0520861320415542E-2</v>
      </c>
      <c r="F83" s="23">
        <f>'Example Results'!E46/10</f>
        <v>5.2590459071541473E-2</v>
      </c>
      <c r="G83" s="23">
        <f>'Example Results'!F46/10</f>
        <v>5.1967086254937268E-2</v>
      </c>
      <c r="H83" s="23">
        <f>'Example Results'!G46/10</f>
        <v>5.3470107379416279E-2</v>
      </c>
      <c r="I83" s="23">
        <f>'Example Results'!H46/10</f>
        <v>5.0865794278936539E-2</v>
      </c>
      <c r="J83" s="23">
        <f>'Example Results'!I46/10</f>
        <v>4.8524683034356336E-2</v>
      </c>
      <c r="K83" s="23">
        <f>'Example Results'!J46/10</f>
        <v>4.8366761920816612E-2</v>
      </c>
      <c r="L83" s="23">
        <f>'Example Results'!K46/10</f>
        <v>6.0108335239788049E-2</v>
      </c>
      <c r="M83" s="23">
        <f>'Example Results'!L46/10</f>
        <v>5.3619716855401289E-2</v>
      </c>
      <c r="N83" s="23">
        <f>'Example Results'!M46/10</f>
        <v>5.3404999551904288E-2</v>
      </c>
    </row>
    <row r="84" spans="2:16">
      <c r="B84" s="63" t="s">
        <v>5</v>
      </c>
      <c r="C84" s="23">
        <f>'Example Results'!B47/10</f>
        <v>5.173851622218241E-2</v>
      </c>
      <c r="D84" s="23">
        <f>'Example Results'!C47/10</f>
        <v>4.6212662521217675E-2</v>
      </c>
      <c r="E84" s="23">
        <f>'Example Results'!D47/10</f>
        <v>5.043081858023938E-2</v>
      </c>
      <c r="F84" s="23">
        <f>'Example Results'!E47/10</f>
        <v>5.0268741647922298E-2</v>
      </c>
      <c r="G84" s="23">
        <f>'Example Results'!F47/10</f>
        <v>5.1956004071530983E-2</v>
      </c>
      <c r="H84" s="23">
        <f>'Example Results'!G47/10</f>
        <v>4.9963981604249134E-2</v>
      </c>
      <c r="I84" s="23">
        <f>'Example Results'!H47/10</f>
        <v>4.9351690971051229E-2</v>
      </c>
      <c r="J84" s="23">
        <f>'Example Results'!I47/10</f>
        <v>4.811187170247179E-2</v>
      </c>
      <c r="K84" s="23">
        <f>'Example Results'!J47/10</f>
        <v>5.364326649513966E-2</v>
      </c>
      <c r="L84" s="23">
        <f>'Example Results'!K47/10</f>
        <v>5.01717725431172E-2</v>
      </c>
      <c r="M84" s="23">
        <f>'Example Results'!L47/10</f>
        <v>4.8665980872786625E-2</v>
      </c>
      <c r="N84" s="23">
        <f>'Example Results'!M47/10</f>
        <v>5.354075629863142E-2</v>
      </c>
    </row>
    <row r="85" spans="2:16">
      <c r="B85" s="63" t="s">
        <v>6</v>
      </c>
      <c r="C85" s="23">
        <f>'Example Results'!B48/10</f>
        <v>5.1867346604280606E-2</v>
      </c>
      <c r="D85" s="23">
        <f>'Example Results'!C48/10</f>
        <v>5.2386823951450764E-2</v>
      </c>
      <c r="E85" s="23">
        <f>'Example Results'!D48/10</f>
        <v>4.8596717226497263E-2</v>
      </c>
      <c r="F85" s="23">
        <f>'Example Results'!E48/10</f>
        <v>4.9380781702492764E-2</v>
      </c>
      <c r="G85" s="23">
        <f>'Example Results'!F48/10</f>
        <v>4.8052304966662941E-2</v>
      </c>
      <c r="H85" s="23">
        <f>'Example Results'!G48/10</f>
        <v>5.2313404486384052E-2</v>
      </c>
      <c r="I85" s="23">
        <f>'Example Results'!H48/10</f>
        <v>4.9477750807297861E-2</v>
      </c>
      <c r="J85" s="23">
        <f>'Example Results'!I48/10</f>
        <v>4.9861471407740887E-2</v>
      </c>
      <c r="K85" s="23">
        <f>'Example Results'!J48/10</f>
        <v>5.1451764726544467E-2</v>
      </c>
      <c r="L85" s="23">
        <f>'Example Results'!K48/10</f>
        <v>5.5484294213510719E-2</v>
      </c>
      <c r="M85" s="23">
        <f>'Example Results'!L48/10</f>
        <v>5.4298500589036972E-2</v>
      </c>
      <c r="N85" s="23">
        <f>'Example Results'!M48/10</f>
        <v>5.5920655185133658E-2</v>
      </c>
    </row>
    <row r="86" spans="2:16">
      <c r="B86" s="63" t="s">
        <v>7</v>
      </c>
      <c r="C86" s="23">
        <f>'Example Results'!B49/10</f>
        <v>5.4992522324856297E-2</v>
      </c>
      <c r="D86" s="23">
        <f>'Example Results'!C49/10</f>
        <v>5.4691918099960504E-2</v>
      </c>
      <c r="E86" s="23">
        <f>'Example Results'!D49/10</f>
        <v>5.300465567635182E-2</v>
      </c>
      <c r="F86" s="23">
        <f>'Example Results'!E49/10</f>
        <v>5.4434257335764104E-2</v>
      </c>
      <c r="G86" s="23">
        <f>'Example Results'!F49/10</f>
        <v>5.1374189442700405E-2</v>
      </c>
      <c r="H86" s="23">
        <f>'Example Results'!G49/10</f>
        <v>5.2990802947093942E-2</v>
      </c>
      <c r="I86" s="23">
        <f>'Example Results'!H49/10</f>
        <v>4.9673074289833842E-2</v>
      </c>
      <c r="J86" s="23">
        <f>'Example Results'!I49/10</f>
        <v>4.9739567390271619E-2</v>
      </c>
      <c r="K86" s="23">
        <f>'Example Results'!J49/10</f>
        <v>5.6427665075971731E-2</v>
      </c>
      <c r="L86" s="23">
        <f>'Example Results'!K49/10</f>
        <v>5.9484962423183865E-2</v>
      </c>
      <c r="M86" s="23">
        <f>'Example Results'!L49/10</f>
        <v>6.2028323514928971E-2</v>
      </c>
      <c r="N86" s="23">
        <f>'Example Results'!M49/10</f>
        <v>5.9437863143707095E-2</v>
      </c>
    </row>
    <row r="89" spans="2:16">
      <c r="F89" s="11" t="s">
        <v>142</v>
      </c>
    </row>
    <row r="90" spans="2:16">
      <c r="B90" s="22"/>
      <c r="C90" s="63">
        <v>1</v>
      </c>
      <c r="D90" s="63">
        <v>2</v>
      </c>
      <c r="E90" s="63">
        <v>3</v>
      </c>
      <c r="F90" s="63">
        <v>4</v>
      </c>
      <c r="G90" s="63">
        <v>5</v>
      </c>
      <c r="H90" s="63">
        <v>6</v>
      </c>
      <c r="I90" s="63">
        <v>7</v>
      </c>
      <c r="J90" s="63">
        <v>8</v>
      </c>
      <c r="K90" s="63">
        <v>9</v>
      </c>
      <c r="L90" s="63">
        <v>10</v>
      </c>
      <c r="M90" s="63">
        <v>11</v>
      </c>
      <c r="N90" s="63">
        <v>12</v>
      </c>
    </row>
    <row r="91" spans="2:16">
      <c r="B91" s="63" t="s">
        <v>1</v>
      </c>
      <c r="C91" s="23">
        <f>'Example Results'!B42/12</f>
        <v>5.0303842275882221E-2</v>
      </c>
      <c r="D91" s="23">
        <f>'Example Results'!C42/12</f>
        <v>5.4517380758484647E-2</v>
      </c>
      <c r="E91" s="23">
        <f>'Example Results'!D42/12</f>
        <v>5.5827618067458278E-2</v>
      </c>
      <c r="F91" s="23">
        <f>'Example Results'!E42/12</f>
        <v>5.7860506086050846E-2</v>
      </c>
      <c r="G91" s="23">
        <f>'Example Results'!F42/12</f>
        <v>5.4688231085998386E-2</v>
      </c>
      <c r="H91" s="23">
        <f>'Example Results'!G42/12</f>
        <v>5.1876127046650573E-2</v>
      </c>
      <c r="I91" s="23">
        <f>'Example Results'!H42/12</f>
        <v>5.0270364846842365E-2</v>
      </c>
      <c r="J91" s="23">
        <f>'Example Results'!I42/12</f>
        <v>4.9092882859923331E-2</v>
      </c>
      <c r="K91" s="23">
        <f>'Example Results'!J42/12</f>
        <v>5.0788687799907715E-2</v>
      </c>
      <c r="L91" s="23">
        <f>'Example Results'!K42/12</f>
        <v>5.124813665362709E-2</v>
      </c>
      <c r="M91" s="23">
        <f>'Example Results'!L42/12</f>
        <v>5.0971082068469675E-2</v>
      </c>
      <c r="N91" s="23">
        <f>'Example Results'!M42/12</f>
        <v>5.4628202592547609E-2</v>
      </c>
      <c r="P91" s="64">
        <f>COUNTIF(C91:N98,"&lt;0.3")-COUNTIF(C91:N98,"&lt;0.1")</f>
        <v>0</v>
      </c>
    </row>
    <row r="92" spans="2:16">
      <c r="B92" s="63" t="s">
        <v>2</v>
      </c>
      <c r="C92" s="23">
        <f>'Example Results'!B43/12</f>
        <v>4.7851909197239056E-2</v>
      </c>
      <c r="D92" s="23">
        <f>'Example Results'!C43/12</f>
        <v>4.8512222625197575E-2</v>
      </c>
      <c r="E92" s="23">
        <f>'Example Results'!D43/12</f>
        <v>4.7593324917758806E-2</v>
      </c>
      <c r="F92" s="23">
        <f>'Example Results'!E43/12</f>
        <v>5.1091139055371222E-2</v>
      </c>
      <c r="G92" s="23">
        <f>'Example Results'!F43/12</f>
        <v>5.2171651937485158E-2</v>
      </c>
      <c r="H92" s="23">
        <f>'Example Results'!G43/12</f>
        <v>5.0161851800989053E-2</v>
      </c>
      <c r="I92" s="23">
        <f>'Example Results'!H43/12</f>
        <v>4.9788982505131356E-2</v>
      </c>
      <c r="J92" s="23">
        <f>'Example Results'!I43/12</f>
        <v>4.8897790256208308E-2</v>
      </c>
      <c r="K92" s="23">
        <f>'Example Results'!J43/12</f>
        <v>4.9282203493114241E-2</v>
      </c>
      <c r="L92" s="23">
        <f>'Example Results'!K43/12</f>
        <v>5.0936450245325005E-2</v>
      </c>
      <c r="M92" s="23">
        <f>'Example Results'!L43/12</f>
        <v>5.011798482500579E-2</v>
      </c>
      <c r="N92" s="23">
        <f>'Example Results'!M43/12</f>
        <v>4.94899944319823E-2</v>
      </c>
    </row>
    <row r="93" spans="2:16">
      <c r="B93" s="63" t="s">
        <v>0</v>
      </c>
      <c r="C93" s="23">
        <f>'Example Results'!B44/12</f>
        <v>3.9001169595564322E-2</v>
      </c>
      <c r="D93" s="23">
        <f>'Example Results'!C44/12</f>
        <v>4.787846026164997E-2</v>
      </c>
      <c r="E93" s="23">
        <f>'Example Results'!D44/12</f>
        <v>4.8045847406849251E-2</v>
      </c>
      <c r="F93" s="23">
        <f>'Example Results'!E44/12</f>
        <v>4.8066626500736058E-2</v>
      </c>
      <c r="G93" s="23">
        <f>'Example Results'!F44/12</f>
        <v>4.5007482122956216E-2</v>
      </c>
      <c r="H93" s="23">
        <f>'Example Results'!G44/12</f>
        <v>4.59113727070323E-2</v>
      </c>
      <c r="I93" s="23">
        <f>'Example Results'!H44/12</f>
        <v>4.7043833323863256E-2</v>
      </c>
      <c r="J93" s="23">
        <f>'Example Results'!I44/12</f>
        <v>4.6842968749624125E-2</v>
      </c>
      <c r="K93" s="23">
        <f>'Example Results'!J44/12</f>
        <v>4.402624713385702E-2</v>
      </c>
      <c r="L93" s="23">
        <f>'Example Results'!K44/12</f>
        <v>4.2725244977721975E-2</v>
      </c>
      <c r="M93" s="23">
        <f>'Example Results'!L44/12</f>
        <v>4.9820151145961555E-2</v>
      </c>
      <c r="N93" s="23">
        <f>'Example Results'!M44/12</f>
        <v>4.9879025245307511E-2</v>
      </c>
    </row>
    <row r="94" spans="2:16">
      <c r="B94" s="63" t="s">
        <v>3</v>
      </c>
      <c r="C94" s="23">
        <f>'Example Results'!B45/12</f>
        <v>4.1920632286660625E-2</v>
      </c>
      <c r="D94" s="23">
        <f>'Example Results'!C45/12</f>
        <v>4.4285985807442106E-2</v>
      </c>
      <c r="E94" s="23">
        <f>'Example Results'!D45/12</f>
        <v>4.4826242248499071E-2</v>
      </c>
      <c r="F94" s="23">
        <f>'Example Results'!E45/12</f>
        <v>4.3069254420959102E-2</v>
      </c>
      <c r="G94" s="23">
        <f>'Example Results'!F45/12</f>
        <v>4.432523520700607E-2</v>
      </c>
      <c r="H94" s="23">
        <f>'Example Results'!G45/12</f>
        <v>4.8855077674329887E-2</v>
      </c>
      <c r="I94" s="23">
        <f>'Example Results'!H45/12</f>
        <v>4.586981451925868E-2</v>
      </c>
      <c r="J94" s="23">
        <f>'Example Results'!I45/12</f>
        <v>4.2646746178594042E-2</v>
      </c>
      <c r="K94" s="23">
        <f>'Example Results'!J45/12</f>
        <v>4.1814428029016949E-2</v>
      </c>
      <c r="L94" s="23">
        <f>'Example Results'!K45/12</f>
        <v>4.5278764737589523E-2</v>
      </c>
      <c r="M94" s="23">
        <f>'Example Results'!L45/12</f>
        <v>4.5588142357681972E-2</v>
      </c>
      <c r="N94" s="23">
        <f>'Example Results'!M45/12</f>
        <v>4.7804579038941336E-2</v>
      </c>
    </row>
    <row r="95" spans="2:16">
      <c r="B95" s="63" t="s">
        <v>4</v>
      </c>
      <c r="C95" s="23">
        <f>'Example Results'!B46/12</f>
        <v>4.2950351828162377E-2</v>
      </c>
      <c r="D95" s="23">
        <f>'Example Results'!C46/12</f>
        <v>4.3230869595634262E-2</v>
      </c>
      <c r="E95" s="23">
        <f>'Example Results'!D46/12</f>
        <v>4.2100717767012956E-2</v>
      </c>
      <c r="F95" s="23">
        <f>'Example Results'!E46/12</f>
        <v>4.3825382559617897E-2</v>
      </c>
      <c r="G95" s="23">
        <f>'Example Results'!F46/12</f>
        <v>4.3305905212447725E-2</v>
      </c>
      <c r="H95" s="23">
        <f>'Example Results'!G46/12</f>
        <v>4.4558422816180228E-2</v>
      </c>
      <c r="I95" s="23">
        <f>'Example Results'!H46/12</f>
        <v>4.2388161899113784E-2</v>
      </c>
      <c r="J95" s="23">
        <f>'Example Results'!I46/12</f>
        <v>4.0437235861963614E-2</v>
      </c>
      <c r="K95" s="23">
        <f>'Example Results'!J46/12</f>
        <v>4.0305634934013838E-2</v>
      </c>
      <c r="L95" s="23">
        <f>'Example Results'!K46/12</f>
        <v>5.0090279366490041E-2</v>
      </c>
      <c r="M95" s="23">
        <f>'Example Results'!L46/12</f>
        <v>4.4683097379501074E-2</v>
      </c>
      <c r="N95" s="23">
        <f>'Example Results'!M46/12</f>
        <v>4.4504166293253572E-2</v>
      </c>
    </row>
    <row r="96" spans="2:16">
      <c r="B96" s="63" t="s">
        <v>5</v>
      </c>
      <c r="C96" s="23">
        <f>'Example Results'!B47/12</f>
        <v>4.3115430185152008E-2</v>
      </c>
      <c r="D96" s="23">
        <f>'Example Results'!C47/12</f>
        <v>3.8510552101014728E-2</v>
      </c>
      <c r="E96" s="23">
        <f>'Example Results'!D47/12</f>
        <v>4.202568215019948E-2</v>
      </c>
      <c r="F96" s="23">
        <f>'Example Results'!E47/12</f>
        <v>4.1890618039935247E-2</v>
      </c>
      <c r="G96" s="23">
        <f>'Example Results'!F47/12</f>
        <v>4.3296670059609153E-2</v>
      </c>
      <c r="H96" s="23">
        <f>'Example Results'!G47/12</f>
        <v>4.1636651336874282E-2</v>
      </c>
      <c r="I96" s="23">
        <f>'Example Results'!H47/12</f>
        <v>4.1126409142542696E-2</v>
      </c>
      <c r="J96" s="23">
        <f>'Example Results'!I47/12</f>
        <v>4.0093226418726487E-2</v>
      </c>
      <c r="K96" s="23">
        <f>'Example Results'!J47/12</f>
        <v>4.4702722079283053E-2</v>
      </c>
      <c r="L96" s="23">
        <f>'Example Results'!K47/12</f>
        <v>4.1809810452597664E-2</v>
      </c>
      <c r="M96" s="23">
        <f>'Example Results'!L47/12</f>
        <v>4.0554984060655518E-2</v>
      </c>
      <c r="N96" s="23">
        <f>'Example Results'!M47/12</f>
        <v>4.4617296915526183E-2</v>
      </c>
    </row>
    <row r="97" spans="2:16">
      <c r="B97" s="63" t="s">
        <v>6</v>
      </c>
      <c r="C97" s="23">
        <f>'Example Results'!B48/12</f>
        <v>4.3222788836900505E-2</v>
      </c>
      <c r="D97" s="23">
        <f>'Example Results'!C48/12</f>
        <v>4.3655686626208973E-2</v>
      </c>
      <c r="E97" s="23">
        <f>'Example Results'!D48/12</f>
        <v>4.049726435541439E-2</v>
      </c>
      <c r="F97" s="23">
        <f>'Example Results'!E48/12</f>
        <v>4.1150651418743973E-2</v>
      </c>
      <c r="G97" s="23">
        <f>'Example Results'!F48/12</f>
        <v>4.0043587472219117E-2</v>
      </c>
      <c r="H97" s="23">
        <f>'Example Results'!G48/12</f>
        <v>4.3594503738653374E-2</v>
      </c>
      <c r="I97" s="23">
        <f>'Example Results'!H48/12</f>
        <v>4.123145900608155E-2</v>
      </c>
      <c r="J97" s="23">
        <f>'Example Results'!I48/12</f>
        <v>4.1551226173117406E-2</v>
      </c>
      <c r="K97" s="23">
        <f>'Example Results'!J48/12</f>
        <v>4.2876470605453722E-2</v>
      </c>
      <c r="L97" s="23">
        <f>'Example Results'!K48/12</f>
        <v>4.623691184459227E-2</v>
      </c>
      <c r="M97" s="23">
        <f>'Example Results'!L48/12</f>
        <v>4.5248750490864138E-2</v>
      </c>
      <c r="N97" s="23">
        <f>'Example Results'!M48/12</f>
        <v>4.6600545987611382E-2</v>
      </c>
    </row>
    <row r="98" spans="2:16">
      <c r="B98" s="63" t="s">
        <v>7</v>
      </c>
      <c r="C98" s="23">
        <f>'Example Results'!B49/12</f>
        <v>4.5827101937380245E-2</v>
      </c>
      <c r="D98" s="23">
        <f>'Example Results'!C49/12</f>
        <v>4.5576598416633751E-2</v>
      </c>
      <c r="E98" s="23">
        <f>'Example Results'!D49/12</f>
        <v>4.4170546396959852E-2</v>
      </c>
      <c r="F98" s="23">
        <f>'Example Results'!E49/12</f>
        <v>4.536188111313675E-2</v>
      </c>
      <c r="G98" s="23">
        <f>'Example Results'!F49/12</f>
        <v>4.2811824535583666E-2</v>
      </c>
      <c r="H98" s="23">
        <f>'Example Results'!G49/12</f>
        <v>4.4159002455911617E-2</v>
      </c>
      <c r="I98" s="23">
        <f>'Example Results'!H49/12</f>
        <v>4.1394228574861532E-2</v>
      </c>
      <c r="J98" s="23">
        <f>'Example Results'!I49/12</f>
        <v>4.1449639491893016E-2</v>
      </c>
      <c r="K98" s="23">
        <f>'Example Results'!J49/12</f>
        <v>4.7023054229976442E-2</v>
      </c>
      <c r="L98" s="23">
        <f>'Example Results'!K49/12</f>
        <v>4.9570802019319883E-2</v>
      </c>
      <c r="M98" s="23">
        <f>'Example Results'!L49/12</f>
        <v>5.1690269595774142E-2</v>
      </c>
      <c r="N98" s="23">
        <f>'Example Results'!M49/12</f>
        <v>4.9531552619755913E-2</v>
      </c>
    </row>
    <row r="101" spans="2:16">
      <c r="F101" s="11" t="s">
        <v>143</v>
      </c>
    </row>
    <row r="102" spans="2:16">
      <c r="B102" s="22"/>
      <c r="C102" s="63">
        <v>1</v>
      </c>
      <c r="D102" s="63">
        <v>2</v>
      </c>
      <c r="E102" s="63">
        <v>3</v>
      </c>
      <c r="F102" s="63">
        <v>4</v>
      </c>
      <c r="G102" s="63">
        <v>5</v>
      </c>
      <c r="H102" s="63">
        <v>6</v>
      </c>
      <c r="I102" s="63">
        <v>7</v>
      </c>
      <c r="J102" s="63">
        <v>8</v>
      </c>
      <c r="K102" s="63">
        <v>9</v>
      </c>
      <c r="L102" s="63">
        <v>10</v>
      </c>
      <c r="M102" s="63">
        <v>11</v>
      </c>
      <c r="N102" s="63">
        <v>12</v>
      </c>
    </row>
    <row r="103" spans="2:16">
      <c r="B103" s="63" t="s">
        <v>1</v>
      </c>
      <c r="C103" s="23">
        <f>'Example Results'!B42/14</f>
        <v>4.3117579093613335E-2</v>
      </c>
      <c r="D103" s="23">
        <f>'Example Results'!C42/14</f>
        <v>4.6729183507272558E-2</v>
      </c>
      <c r="E103" s="23">
        <f>'Example Results'!D42/14</f>
        <v>4.7852244057821382E-2</v>
      </c>
      <c r="F103" s="23">
        <f>'Example Results'!E42/14</f>
        <v>4.9594719502329299E-2</v>
      </c>
      <c r="G103" s="23">
        <f>'Example Results'!F42/14</f>
        <v>4.6875626645141479E-2</v>
      </c>
      <c r="H103" s="23">
        <f>'Example Results'!G42/14</f>
        <v>4.446525175427192E-2</v>
      </c>
      <c r="I103" s="23">
        <f>'Example Results'!H42/14</f>
        <v>4.3088884154436312E-2</v>
      </c>
      <c r="J103" s="23">
        <f>'Example Results'!I42/14</f>
        <v>4.2079613879934287E-2</v>
      </c>
      <c r="K103" s="23">
        <f>'Example Results'!J42/14</f>
        <v>4.3533160971349467E-2</v>
      </c>
      <c r="L103" s="23">
        <f>'Example Results'!K42/14</f>
        <v>4.3926974274537504E-2</v>
      </c>
      <c r="M103" s="23">
        <f>'Example Results'!L42/14</f>
        <v>4.3689498915831147E-2</v>
      </c>
      <c r="N103" s="23">
        <f>'Example Results'!M42/14</f>
        <v>4.6824173650755092E-2</v>
      </c>
      <c r="P103" s="64">
        <f>COUNTIF(C103:N110,"&lt;0.3")-COUNTIF(C103:N110,"&lt;0.1")</f>
        <v>0</v>
      </c>
    </row>
    <row r="104" spans="2:16">
      <c r="B104" s="63" t="s">
        <v>2</v>
      </c>
      <c r="C104" s="23">
        <f>'Example Results'!B43/14</f>
        <v>4.1015922169062045E-2</v>
      </c>
      <c r="D104" s="23">
        <f>'Example Results'!C43/14</f>
        <v>4.1581905107312203E-2</v>
      </c>
      <c r="E104" s="23">
        <f>'Example Results'!D43/14</f>
        <v>4.0794278500936122E-2</v>
      </c>
      <c r="F104" s="23">
        <f>'Example Results'!E43/14</f>
        <v>4.3792404904603906E-2</v>
      </c>
      <c r="G104" s="23">
        <f>'Example Results'!F43/14</f>
        <v>4.4718558803558704E-2</v>
      </c>
      <c r="H104" s="23">
        <f>'Example Results'!G43/14</f>
        <v>4.2995872972276326E-2</v>
      </c>
      <c r="I104" s="23">
        <f>'Example Results'!H43/14</f>
        <v>4.2676270718684017E-2</v>
      </c>
      <c r="J104" s="23">
        <f>'Example Results'!I43/14</f>
        <v>4.1912391648178553E-2</v>
      </c>
      <c r="K104" s="23">
        <f>'Example Results'!J43/14</f>
        <v>4.2241888708383635E-2</v>
      </c>
      <c r="L104" s="23">
        <f>'Example Results'!K43/14</f>
        <v>4.3659814495992863E-2</v>
      </c>
      <c r="M104" s="23">
        <f>'Example Results'!L43/14</f>
        <v>4.2958272707147818E-2</v>
      </c>
      <c r="N104" s="23">
        <f>'Example Results'!M43/14</f>
        <v>4.2419995227413403E-2</v>
      </c>
    </row>
    <row r="105" spans="2:16">
      <c r="B105" s="63" t="s">
        <v>0</v>
      </c>
      <c r="C105" s="23">
        <f>'Example Results'!B44/14</f>
        <v>3.3429573939055136E-2</v>
      </c>
      <c r="D105" s="23">
        <f>'Example Results'!C44/14</f>
        <v>4.1038680224271408E-2</v>
      </c>
      <c r="E105" s="23">
        <f>'Example Results'!D44/14</f>
        <v>4.1182154920156498E-2</v>
      </c>
      <c r="F105" s="23">
        <f>'Example Results'!E44/14</f>
        <v>4.1199965572059474E-2</v>
      </c>
      <c r="G105" s="23">
        <f>'Example Results'!F44/14</f>
        <v>3.8577841819676759E-2</v>
      </c>
      <c r="H105" s="23">
        <f>'Example Results'!G44/14</f>
        <v>3.9352605177456257E-2</v>
      </c>
      <c r="I105" s="23">
        <f>'Example Results'!H44/14</f>
        <v>4.0323285706168506E-2</v>
      </c>
      <c r="J105" s="23">
        <f>'Example Results'!I44/14</f>
        <v>4.0151116071106392E-2</v>
      </c>
      <c r="K105" s="23">
        <f>'Example Results'!J44/14</f>
        <v>3.7736783257591729E-2</v>
      </c>
      <c r="L105" s="23">
        <f>'Example Results'!K44/14</f>
        <v>3.6621638552333122E-2</v>
      </c>
      <c r="M105" s="23">
        <f>'Example Results'!L44/14</f>
        <v>4.2702986696538478E-2</v>
      </c>
      <c r="N105" s="23">
        <f>'Example Results'!M44/14</f>
        <v>4.2753450210263576E-2</v>
      </c>
    </row>
    <row r="106" spans="2:16">
      <c r="B106" s="63" t="s">
        <v>3</v>
      </c>
      <c r="C106" s="23">
        <f>'Example Results'!B45/14</f>
        <v>3.5931970531423392E-2</v>
      </c>
      <c r="D106" s="23">
        <f>'Example Results'!C45/14</f>
        <v>3.7959416406378947E-2</v>
      </c>
      <c r="E106" s="23">
        <f>'Example Results'!D45/14</f>
        <v>3.8422493355856346E-2</v>
      </c>
      <c r="F106" s="23">
        <f>'Example Results'!E45/14</f>
        <v>3.6916503789393519E-2</v>
      </c>
      <c r="G106" s="23">
        <f>'Example Results'!F45/14</f>
        <v>3.7993058748862343E-2</v>
      </c>
      <c r="H106" s="23">
        <f>'Example Results'!G45/14</f>
        <v>4.1875780863711333E-2</v>
      </c>
      <c r="I106" s="23">
        <f>'Example Results'!H45/14</f>
        <v>3.9316983873650298E-2</v>
      </c>
      <c r="J106" s="23">
        <f>'Example Results'!I45/14</f>
        <v>3.6554353867366322E-2</v>
      </c>
      <c r="K106" s="23">
        <f>'Example Results'!J45/14</f>
        <v>3.5840938310585956E-2</v>
      </c>
      <c r="L106" s="23">
        <f>'Example Results'!K45/14</f>
        <v>3.8810369775076736E-2</v>
      </c>
      <c r="M106" s="23">
        <f>'Example Results'!L45/14</f>
        <v>3.9075550592298836E-2</v>
      </c>
      <c r="N106" s="23">
        <f>'Example Results'!M45/14</f>
        <v>4.0975353461949714E-2</v>
      </c>
    </row>
    <row r="107" spans="2:16">
      <c r="B107" s="63" t="s">
        <v>4</v>
      </c>
      <c r="C107" s="23">
        <f>'Example Results'!B46/14</f>
        <v>3.6814587281282042E-2</v>
      </c>
      <c r="D107" s="23">
        <f>'Example Results'!C46/14</f>
        <v>3.7055031081972223E-2</v>
      </c>
      <c r="E107" s="23">
        <f>'Example Results'!D46/14</f>
        <v>3.608632951458253E-2</v>
      </c>
      <c r="F107" s="23">
        <f>'Example Results'!E46/14</f>
        <v>3.7564613622529622E-2</v>
      </c>
      <c r="G107" s="23">
        <f>'Example Results'!F46/14</f>
        <v>3.7119347324955192E-2</v>
      </c>
      <c r="H107" s="23">
        <f>'Example Results'!G46/14</f>
        <v>3.8192933842440199E-2</v>
      </c>
      <c r="I107" s="23">
        <f>'Example Results'!H46/14</f>
        <v>3.6332710199240385E-2</v>
      </c>
      <c r="J107" s="23">
        <f>'Example Results'!I46/14</f>
        <v>3.4660487881683098E-2</v>
      </c>
      <c r="K107" s="23">
        <f>'Example Results'!J46/14</f>
        <v>3.4547687086297581E-2</v>
      </c>
      <c r="L107" s="23">
        <f>'Example Results'!K46/14</f>
        <v>4.2934525171277174E-2</v>
      </c>
      <c r="M107" s="23">
        <f>'Example Results'!L46/14</f>
        <v>3.8299797753858063E-2</v>
      </c>
      <c r="N107" s="23">
        <f>'Example Results'!M46/14</f>
        <v>3.8146428251360207E-2</v>
      </c>
    </row>
    <row r="108" spans="2:16">
      <c r="B108" s="63" t="s">
        <v>5</v>
      </c>
      <c r="C108" s="23">
        <f>'Example Results'!B47/14</f>
        <v>3.6956083015844576E-2</v>
      </c>
      <c r="D108" s="23">
        <f>'Example Results'!C47/14</f>
        <v>3.3009044658012625E-2</v>
      </c>
      <c r="E108" s="23">
        <f>'Example Results'!D47/14</f>
        <v>3.6022013271599554E-2</v>
      </c>
      <c r="F108" s="23">
        <f>'Example Results'!E47/14</f>
        <v>3.5906244034230213E-2</v>
      </c>
      <c r="G108" s="23">
        <f>'Example Results'!F47/14</f>
        <v>3.7111431479664989E-2</v>
      </c>
      <c r="H108" s="23">
        <f>'Example Results'!G47/14</f>
        <v>3.5688558288749381E-2</v>
      </c>
      <c r="I108" s="23">
        <f>'Example Results'!H47/14</f>
        <v>3.5251207836465168E-2</v>
      </c>
      <c r="J108" s="23">
        <f>'Example Results'!I47/14</f>
        <v>3.4365622644622708E-2</v>
      </c>
      <c r="K108" s="23">
        <f>'Example Results'!J47/14</f>
        <v>3.8316618925099757E-2</v>
      </c>
      <c r="L108" s="23">
        <f>'Example Results'!K47/14</f>
        <v>3.5836980387940857E-2</v>
      </c>
      <c r="M108" s="23">
        <f>'Example Results'!L47/14</f>
        <v>3.4761414909133301E-2</v>
      </c>
      <c r="N108" s="23">
        <f>'Example Results'!M47/14</f>
        <v>3.8243397356165297E-2</v>
      </c>
    </row>
    <row r="109" spans="2:16">
      <c r="B109" s="63" t="s">
        <v>6</v>
      </c>
      <c r="C109" s="23">
        <f>'Example Results'!B48/14</f>
        <v>3.7048104717343287E-2</v>
      </c>
      <c r="D109" s="23">
        <f>'Example Results'!C48/14</f>
        <v>3.7419159965321976E-2</v>
      </c>
      <c r="E109" s="23">
        <f>'Example Results'!D48/14</f>
        <v>3.4711940876069478E-2</v>
      </c>
      <c r="F109" s="23">
        <f>'Example Results'!E48/14</f>
        <v>3.5271986930351974E-2</v>
      </c>
      <c r="G109" s="23">
        <f>'Example Results'!F48/14</f>
        <v>3.4323074976187813E-2</v>
      </c>
      <c r="H109" s="23">
        <f>'Example Results'!G48/14</f>
        <v>3.7366717490274322E-2</v>
      </c>
      <c r="I109" s="23">
        <f>'Example Results'!H48/14</f>
        <v>3.534125057664133E-2</v>
      </c>
      <c r="J109" s="23">
        <f>'Example Results'!I48/14</f>
        <v>3.561533671981492E-2</v>
      </c>
      <c r="K109" s="23">
        <f>'Example Results'!J48/14</f>
        <v>3.6751260518960334E-2</v>
      </c>
      <c r="L109" s="23">
        <f>'Example Results'!K48/14</f>
        <v>3.9631638723936227E-2</v>
      </c>
      <c r="M109" s="23">
        <f>'Example Results'!L48/14</f>
        <v>3.878464327788355E-2</v>
      </c>
      <c r="N109" s="23">
        <f>'Example Results'!M48/14</f>
        <v>3.9943325132238326E-2</v>
      </c>
    </row>
    <row r="110" spans="2:16">
      <c r="B110" s="63" t="s">
        <v>7</v>
      </c>
      <c r="C110" s="23">
        <f>'Example Results'!B49/14</f>
        <v>3.9280373089183071E-2</v>
      </c>
      <c r="D110" s="23">
        <f>'Example Results'!C49/14</f>
        <v>3.906565578568607E-2</v>
      </c>
      <c r="E110" s="23">
        <f>'Example Results'!D49/14</f>
        <v>3.7860468340251301E-2</v>
      </c>
      <c r="F110" s="23">
        <f>'Example Results'!E49/14</f>
        <v>3.8881612382688648E-2</v>
      </c>
      <c r="G110" s="23">
        <f>'Example Results'!F49/14</f>
        <v>3.6695849601928857E-2</v>
      </c>
      <c r="H110" s="23">
        <f>'Example Results'!G49/14</f>
        <v>3.7850573533638528E-2</v>
      </c>
      <c r="I110" s="23">
        <f>'Example Results'!H49/14</f>
        <v>3.5480767349881315E-2</v>
      </c>
      <c r="J110" s="23">
        <f>'Example Results'!I49/14</f>
        <v>3.5528262421622589E-2</v>
      </c>
      <c r="K110" s="23">
        <f>'Example Results'!J49/14</f>
        <v>4.0305475054265523E-2</v>
      </c>
      <c r="L110" s="23">
        <f>'Example Results'!K49/14</f>
        <v>4.2489258873702758E-2</v>
      </c>
      <c r="M110" s="23">
        <f>'Example Results'!L49/14</f>
        <v>4.430594536780641E-2</v>
      </c>
      <c r="N110" s="23">
        <f>'Example Results'!M49/14</f>
        <v>4.2455616531219355E-2</v>
      </c>
    </row>
  </sheetData>
  <mergeCells count="1">
    <mergeCell ref="C4:D4"/>
  </mergeCells>
  <phoneticPr fontId="21"/>
  <conditionalFormatting sqref="C6:N13">
    <cfRule type="cellIs" dxfId="45" priority="17" operator="between">
      <formula>0.1</formula>
      <formula>0.3</formula>
    </cfRule>
    <cfRule type="cellIs" dxfId="44" priority="27" stopIfTrue="1" operator="between">
      <formula>0.1</formula>
      <formula>0.16</formula>
    </cfRule>
    <cfRule type="cellIs" dxfId="43" priority="64" stopIfTrue="1" operator="between">
      <formula>0.1</formula>
      <formula>0.15</formula>
    </cfRule>
    <cfRule type="cellIs" dxfId="42" priority="83" stopIfTrue="1" operator="between">
      <formula>0.05</formula>
      <formula>0.3</formula>
    </cfRule>
    <cfRule type="cellIs" dxfId="41" priority="84" stopIfTrue="1" operator="greaterThan">
      <formula>0.3</formula>
    </cfRule>
    <cfRule type="cellIs" dxfId="40" priority="85" stopIfTrue="1" operator="lessThan">
      <formula>0.05</formula>
    </cfRule>
    <cfRule type="cellIs" dxfId="39" priority="90" stopIfTrue="1" operator="lessThan">
      <formula>0.15</formula>
    </cfRule>
  </conditionalFormatting>
  <conditionalFormatting sqref="C18:N25">
    <cfRule type="cellIs" dxfId="38" priority="16" operator="between">
      <formula>0.1</formula>
      <formula>0.3</formula>
    </cfRule>
    <cfRule type="cellIs" dxfId="37" priority="26" stopIfTrue="1" operator="between">
      <formula>0.1</formula>
      <formula>0.16</formula>
    </cfRule>
    <cfRule type="cellIs" dxfId="36" priority="80" stopIfTrue="1" operator="greaterThan">
      <formula>0.3</formula>
    </cfRule>
    <cfRule type="cellIs" dxfId="35" priority="81" stopIfTrue="1" operator="lessThan">
      <formula>0.05</formula>
    </cfRule>
    <cfRule type="cellIs" dxfId="34" priority="82" stopIfTrue="1" operator="between">
      <formula>0.05</formula>
      <formula>0.3</formula>
    </cfRule>
    <cfRule type="cellIs" dxfId="33" priority="89" stopIfTrue="1" operator="lessThan">
      <formula>0.15</formula>
    </cfRule>
  </conditionalFormatting>
  <conditionalFormatting sqref="C30:N37 C42:N49">
    <cfRule type="cellIs" dxfId="32" priority="77" stopIfTrue="1" operator="between">
      <formula>0.05</formula>
      <formula>0.3</formula>
    </cfRule>
    <cfRule type="cellIs" dxfId="31" priority="78" stopIfTrue="1" operator="lessThan">
      <formula>0.05</formula>
    </cfRule>
    <cfRule type="cellIs" dxfId="30" priority="79" stopIfTrue="1" operator="greaterThan">
      <formula>0.3</formula>
    </cfRule>
    <cfRule type="cellIs" dxfId="29" priority="88" stopIfTrue="1" operator="lessThan">
      <formula>0.15</formula>
    </cfRule>
  </conditionalFormatting>
  <conditionalFormatting sqref="C55:N62 C67:N74 C91:N98 C103:N110 C79:N86">
    <cfRule type="cellIs" dxfId="28" priority="70" stopIfTrue="1" operator="between">
      <formula>0.05</formula>
      <formula>0.3</formula>
    </cfRule>
    <cfRule type="cellIs" dxfId="27" priority="71" stopIfTrue="1" operator="greaterThan">
      <formula>0.3</formula>
    </cfRule>
    <cfRule type="cellIs" dxfId="26" priority="72" stopIfTrue="1" operator="lessThan">
      <formula>0.05</formula>
    </cfRule>
    <cfRule type="cellIs" dxfId="25" priority="73" stopIfTrue="1" operator="greaterThan">
      <formula>0.3</formula>
    </cfRule>
    <cfRule type="cellIs" dxfId="24" priority="86" stopIfTrue="1" operator="lessThan">
      <formula>0.15</formula>
    </cfRule>
  </conditionalFormatting>
  <conditionalFormatting sqref="P6:P110">
    <cfRule type="expression" dxfId="23" priority="18" stopIfTrue="1">
      <formula>"max"</formula>
    </cfRule>
    <cfRule type="expression" dxfId="22" priority="33" stopIfTrue="1">
      <formula>"Max"</formula>
    </cfRule>
  </conditionalFormatting>
  <conditionalFormatting sqref="C30:N37">
    <cfRule type="cellIs" dxfId="21" priority="15" operator="between">
      <formula>0.1</formula>
      <formula>0.3</formula>
    </cfRule>
    <cfRule type="cellIs" dxfId="20" priority="25" stopIfTrue="1" operator="between">
      <formula>0.1</formula>
      <formula>0.16</formula>
    </cfRule>
  </conditionalFormatting>
  <conditionalFormatting sqref="C42:N49">
    <cfRule type="cellIs" dxfId="19" priority="14" operator="between">
      <formula>0.1</formula>
      <formula>0.3</formula>
    </cfRule>
    <cfRule type="cellIs" dxfId="18" priority="24" stopIfTrue="1" operator="between">
      <formula>0.1</formula>
      <formula>0.16</formula>
    </cfRule>
  </conditionalFormatting>
  <conditionalFormatting sqref="C55:N62">
    <cfRule type="cellIs" dxfId="17" priority="13" operator="between">
      <formula>0.1</formula>
      <formula>0.3</formula>
    </cfRule>
    <cfRule type="cellIs" dxfId="16" priority="23" stopIfTrue="1" operator="between">
      <formula>0.1</formula>
      <formula>0.16</formula>
    </cfRule>
  </conditionalFormatting>
  <conditionalFormatting sqref="C67:N74">
    <cfRule type="cellIs" dxfId="15" priority="22" stopIfTrue="1" operator="between">
      <formula>0.1</formula>
      <formula>0.16</formula>
    </cfRule>
  </conditionalFormatting>
  <conditionalFormatting sqref="C79:N86">
    <cfRule type="cellIs" dxfId="14" priority="21" stopIfTrue="1" operator="between">
      <formula>0.1</formula>
      <formula>0.16</formula>
    </cfRule>
  </conditionalFormatting>
  <conditionalFormatting sqref="C91:N98">
    <cfRule type="cellIs" dxfId="13" priority="20" stopIfTrue="1" operator="between">
      <formula>0.1</formula>
      <formula>0.16</formula>
    </cfRule>
  </conditionalFormatting>
  <conditionalFormatting sqref="C103:N110">
    <cfRule type="cellIs" dxfId="12" priority="1" operator="between">
      <formula>0.1</formula>
      <formula>0.3</formula>
    </cfRule>
    <cfRule type="cellIs" dxfId="11" priority="2" operator="lessThan">
      <formula>0.1</formula>
    </cfRule>
    <cfRule type="cellIs" dxfId="10" priority="3" operator="greaterThan">
      <formula>0.3</formula>
    </cfRule>
    <cfRule type="cellIs" dxfId="9" priority="4" operator="greaterThan">
      <formula>0.1</formula>
    </cfRule>
    <cfRule type="cellIs" dxfId="8" priority="5" operator="between">
      <formula>0.1</formula>
      <formula>0.3</formula>
    </cfRule>
    <cfRule type="cellIs" dxfId="7" priority="6" operator="between">
      <formula>0.1</formula>
      <formula>0.3</formula>
    </cfRule>
    <cfRule type="cellIs" dxfId="6" priority="19" stopIfTrue="1" operator="between">
      <formula>0.1</formula>
      <formula>0.16</formula>
    </cfRule>
  </conditionalFormatting>
  <conditionalFormatting sqref="C18:N25 C30:N37 C6:N13 C42:N49 C55:N62 C67:N74 C79:N86 C91:N98 C103:N110">
    <cfRule type="cellIs" dxfId="5" priority="10" operator="greaterThan">
      <formula>0.3</formula>
    </cfRule>
    <cfRule type="cellIs" dxfId="4" priority="11" operator="between">
      <formula>0.1</formula>
      <formula>0.3</formula>
    </cfRule>
    <cfRule type="cellIs" dxfId="3" priority="12" operator="lessThan">
      <formula>0.1</formula>
    </cfRule>
  </conditionalFormatting>
  <conditionalFormatting sqref="C6:N13 C18:N25 C30:N37 C42:N49 C55:N62 C67:N74 C79:N86 C91:N98">
    <cfRule type="cellIs" dxfId="2" priority="7" operator="lessThan">
      <formula>0.1</formula>
    </cfRule>
    <cfRule type="cellIs" dxfId="1" priority="8" operator="greaterThan">
      <formula>0.3</formula>
    </cfRule>
    <cfRule type="cellIs" dxfId="0" priority="9" operator="between">
      <formula>0.1</formula>
      <formula>0.3</formula>
    </cfRule>
  </conditionalFormatting>
  <pageMargins left="0.45" right="0.45" top="0.75" bottom="0.75" header="0.3" footer="0.3"/>
  <pageSetup scale="59" orientation="landscape"/>
  <headerFooter>
    <oddHeader>&amp;R100-6260-B2</oddHeader>
    <oddFooter>&amp;RSample Dilution Guide Page &amp;P of &amp;N</oddFooter>
  </headerFooter>
  <rowBreaks count="1" manualBreakCount="1">
    <brk id="52" max="16383" man="1"/>
  </row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Protocol</vt:lpstr>
      <vt:lpstr>Raw Data</vt:lpstr>
      <vt:lpstr>Example Results</vt:lpstr>
      <vt:lpstr>Sample Dilution Guide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Peilin Chen</dc:creator>
  <cp:lastModifiedBy>Tsukasa Kouno</cp:lastModifiedBy>
  <cp:lastPrinted>2014-07-01T01:10:31Z</cp:lastPrinted>
  <dcterms:created xsi:type="dcterms:W3CDTF">2012-07-06T22:36:30Z</dcterms:created>
  <dcterms:modified xsi:type="dcterms:W3CDTF">2015-05-18T01:34:39Z</dcterms:modified>
</cp:coreProperties>
</file>