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823"/>
  <workbookPr autoCompressPictures="0"/>
  <bookViews>
    <workbookView xWindow="0" yWindow="340" windowWidth="19220" windowHeight="8400" activeTab="2"/>
  </bookViews>
  <sheets>
    <sheet name="Protocol" sheetId="3" r:id="rId1"/>
    <sheet name="Raw Data" sheetId="1" r:id="rId2"/>
    <sheet name="Example Results" sheetId="2" r:id="rId3"/>
    <sheet name="Sample Dilution Guide" sheetId="4" r:id="rId4"/>
  </sheet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F13" i="2" l="1"/>
  <c r="A69" i="3"/>
  <c r="A72" i="3"/>
  <c r="D39" i="3"/>
  <c r="F20" i="3"/>
  <c r="F19" i="3"/>
  <c r="E55" i="3"/>
  <c r="E56" i="3"/>
  <c r="E57" i="3"/>
  <c r="E58" i="3"/>
  <c r="E59" i="3"/>
  <c r="E60" i="3"/>
  <c r="E61" i="3"/>
  <c r="E54" i="3"/>
  <c r="B34" i="3"/>
  <c r="C49" i="3"/>
  <c r="C50" i="3"/>
  <c r="C51" i="3"/>
  <c r="C52" i="3"/>
  <c r="C53" i="3"/>
  <c r="C56" i="3"/>
  <c r="C48" i="3"/>
  <c r="D38" i="3"/>
  <c r="F26" i="3"/>
  <c r="F24" i="3"/>
  <c r="C39" i="3"/>
  <c r="D40" i="3"/>
  <c r="C40" i="3"/>
  <c r="D41" i="3"/>
  <c r="C41" i="3"/>
  <c r="D42" i="3"/>
  <c r="C42" i="3"/>
  <c r="D43" i="3"/>
  <c r="C43" i="3"/>
  <c r="D44" i="3"/>
  <c r="C44" i="3"/>
  <c r="D45" i="3"/>
  <c r="C45" i="3"/>
  <c r="D46" i="3"/>
  <c r="C46" i="3"/>
  <c r="D47" i="3"/>
  <c r="C47" i="3"/>
  <c r="C20" i="2"/>
  <c r="D20" i="2"/>
  <c r="E20" i="2"/>
  <c r="F20" i="2"/>
  <c r="G20" i="2"/>
  <c r="H20" i="2"/>
  <c r="I20" i="2"/>
  <c r="J20" i="2"/>
  <c r="K20" i="2"/>
  <c r="L20" i="2"/>
  <c r="M20" i="2"/>
  <c r="N20" i="2"/>
  <c r="O20" i="2"/>
  <c r="P20" i="2"/>
  <c r="Q20" i="2"/>
  <c r="R20" i="2"/>
  <c r="S20" i="2"/>
  <c r="T20" i="2"/>
  <c r="U20" i="2"/>
  <c r="V20" i="2"/>
  <c r="W20" i="2"/>
  <c r="X20" i="2"/>
  <c r="Y20" i="2"/>
  <c r="C21" i="2"/>
  <c r="D21" i="2"/>
  <c r="E21" i="2"/>
  <c r="F21" i="2"/>
  <c r="G21" i="2"/>
  <c r="H21" i="2"/>
  <c r="I21" i="2"/>
  <c r="J21" i="2"/>
  <c r="K21" i="2"/>
  <c r="L21" i="2"/>
  <c r="M21" i="2"/>
  <c r="N21" i="2"/>
  <c r="O21" i="2"/>
  <c r="P21" i="2"/>
  <c r="Q21" i="2"/>
  <c r="R21" i="2"/>
  <c r="S21" i="2"/>
  <c r="T21" i="2"/>
  <c r="U21" i="2"/>
  <c r="V21" i="2"/>
  <c r="W21" i="2"/>
  <c r="X21" i="2"/>
  <c r="Y21" i="2"/>
  <c r="C22" i="2"/>
  <c r="D22" i="2"/>
  <c r="E22" i="2"/>
  <c r="F22" i="2"/>
  <c r="G22" i="2"/>
  <c r="H22" i="2"/>
  <c r="I22" i="2"/>
  <c r="J22" i="2"/>
  <c r="K22" i="2"/>
  <c r="L22" i="2"/>
  <c r="M22" i="2"/>
  <c r="N22" i="2"/>
  <c r="O22" i="2"/>
  <c r="P22" i="2"/>
  <c r="Q22" i="2"/>
  <c r="R22" i="2"/>
  <c r="S22" i="2"/>
  <c r="T22" i="2"/>
  <c r="U22" i="2"/>
  <c r="V22" i="2"/>
  <c r="W22" i="2"/>
  <c r="X22" i="2"/>
  <c r="Y22" i="2"/>
  <c r="C23" i="2"/>
  <c r="D23" i="2"/>
  <c r="E23" i="2"/>
  <c r="F23" i="2"/>
  <c r="G23" i="2"/>
  <c r="H23" i="2"/>
  <c r="I23" i="2"/>
  <c r="J23" i="2"/>
  <c r="K23" i="2"/>
  <c r="L23" i="2"/>
  <c r="M23" i="2"/>
  <c r="N23" i="2"/>
  <c r="O23" i="2"/>
  <c r="P23" i="2"/>
  <c r="Q23" i="2"/>
  <c r="R23" i="2"/>
  <c r="S23" i="2"/>
  <c r="T23" i="2"/>
  <c r="U23" i="2"/>
  <c r="V23" i="2"/>
  <c r="W23" i="2"/>
  <c r="X23" i="2"/>
  <c r="Y23" i="2"/>
  <c r="C24" i="2"/>
  <c r="D24" i="2"/>
  <c r="E24" i="2"/>
  <c r="F24" i="2"/>
  <c r="G24" i="2"/>
  <c r="H24" i="2"/>
  <c r="I24" i="2"/>
  <c r="J24" i="2"/>
  <c r="K24" i="2"/>
  <c r="L24" i="2"/>
  <c r="M24" i="2"/>
  <c r="N24" i="2"/>
  <c r="O24" i="2"/>
  <c r="P24" i="2"/>
  <c r="Q24" i="2"/>
  <c r="R24" i="2"/>
  <c r="S24" i="2"/>
  <c r="T24" i="2"/>
  <c r="U24" i="2"/>
  <c r="V24" i="2"/>
  <c r="W24" i="2"/>
  <c r="X24" i="2"/>
  <c r="Y24" i="2"/>
  <c r="C25" i="2"/>
  <c r="D25" i="2"/>
  <c r="E25" i="2"/>
  <c r="F25" i="2"/>
  <c r="G25" i="2"/>
  <c r="H25" i="2"/>
  <c r="I25" i="2"/>
  <c r="J25" i="2"/>
  <c r="K25" i="2"/>
  <c r="L25" i="2"/>
  <c r="M25" i="2"/>
  <c r="N25" i="2"/>
  <c r="O25" i="2"/>
  <c r="P25" i="2"/>
  <c r="Q25" i="2"/>
  <c r="R25" i="2"/>
  <c r="S25" i="2"/>
  <c r="T25" i="2"/>
  <c r="U25" i="2"/>
  <c r="V25" i="2"/>
  <c r="W25" i="2"/>
  <c r="X25" i="2"/>
  <c r="Y25" i="2"/>
  <c r="C26" i="2"/>
  <c r="D26" i="2"/>
  <c r="E26" i="2"/>
  <c r="F26" i="2"/>
  <c r="G26" i="2"/>
  <c r="H26" i="2"/>
  <c r="I26" i="2"/>
  <c r="J26" i="2"/>
  <c r="K26" i="2"/>
  <c r="L26" i="2"/>
  <c r="M26" i="2"/>
  <c r="N26" i="2"/>
  <c r="O26" i="2"/>
  <c r="P26" i="2"/>
  <c r="Q26" i="2"/>
  <c r="R26" i="2"/>
  <c r="S26" i="2"/>
  <c r="T26" i="2"/>
  <c r="U26" i="2"/>
  <c r="V26" i="2"/>
  <c r="W26" i="2"/>
  <c r="X26" i="2"/>
  <c r="Y26" i="2"/>
  <c r="C27" i="2"/>
  <c r="D27" i="2"/>
  <c r="E27" i="2"/>
  <c r="F27" i="2"/>
  <c r="G27" i="2"/>
  <c r="H27" i="2"/>
  <c r="I27" i="2"/>
  <c r="J27" i="2"/>
  <c r="K27" i="2"/>
  <c r="L27" i="2"/>
  <c r="M27" i="2"/>
  <c r="N27" i="2"/>
  <c r="O27" i="2"/>
  <c r="P27" i="2"/>
  <c r="Q27" i="2"/>
  <c r="R27" i="2"/>
  <c r="S27" i="2"/>
  <c r="T27" i="2"/>
  <c r="U27" i="2"/>
  <c r="V27" i="2"/>
  <c r="W27" i="2"/>
  <c r="X27" i="2"/>
  <c r="Y27" i="2"/>
  <c r="B27" i="2"/>
  <c r="B26" i="2"/>
  <c r="B25" i="2"/>
  <c r="B24" i="2"/>
  <c r="B23" i="2"/>
  <c r="B22" i="2"/>
  <c r="B21" i="2"/>
  <c r="B20" i="2"/>
  <c r="K3" i="2"/>
  <c r="K4" i="2"/>
  <c r="K5" i="2"/>
  <c r="K6" i="2"/>
  <c r="K7" i="2"/>
  <c r="K8" i="2"/>
  <c r="K9" i="2"/>
  <c r="K10" i="2"/>
  <c r="J10" i="2"/>
  <c r="J9" i="2"/>
  <c r="J8" i="2"/>
  <c r="J7" i="2"/>
  <c r="J6" i="2"/>
  <c r="J5" i="2"/>
  <c r="J4" i="2"/>
  <c r="J3" i="2"/>
  <c r="B4" i="2"/>
  <c r="B5" i="2"/>
  <c r="B6" i="2"/>
  <c r="B7" i="2"/>
  <c r="B8" i="2"/>
  <c r="B9" i="2"/>
  <c r="B10" i="2"/>
  <c r="B11" i="2"/>
  <c r="B12" i="2"/>
  <c r="C57" i="3"/>
  <c r="J38" i="2"/>
  <c r="K38" i="2"/>
  <c r="C34" i="2"/>
  <c r="E35" i="2"/>
  <c r="M37" i="2"/>
  <c r="L32" i="2"/>
  <c r="J32" i="2"/>
  <c r="L36" i="2"/>
  <c r="G36" i="2"/>
  <c r="C54" i="3"/>
  <c r="E7" i="2"/>
  <c r="C55" i="3"/>
  <c r="C58" i="3"/>
  <c r="C61" i="3"/>
  <c r="B65" i="3"/>
  <c r="C59" i="3"/>
  <c r="C60" i="3"/>
  <c r="E4" i="2"/>
  <c r="F32" i="2"/>
  <c r="E37" i="2"/>
  <c r="I36" i="2"/>
  <c r="F34" i="2"/>
  <c r="M32" i="2"/>
  <c r="I32" i="2"/>
  <c r="B37" i="2"/>
  <c r="C36" i="2"/>
  <c r="I35" i="2"/>
  <c r="C35" i="2"/>
  <c r="D34" i="2"/>
  <c r="D33" i="2"/>
  <c r="K31" i="2"/>
  <c r="E31" i="2"/>
  <c r="I37" i="2"/>
  <c r="B36" i="2"/>
  <c r="I38" i="2"/>
  <c r="F18" i="3"/>
  <c r="F14" i="3"/>
  <c r="C31" i="2"/>
  <c r="G33" i="2"/>
  <c r="L35" i="2"/>
  <c r="C37" i="2"/>
  <c r="B34" i="2"/>
  <c r="K37" i="2"/>
  <c r="H34" i="2"/>
  <c r="H38" i="2"/>
  <c r="D35" i="2"/>
  <c r="E12" i="2"/>
  <c r="D32" i="2"/>
  <c r="E10" i="2"/>
  <c r="B38" i="2"/>
  <c r="E11" i="2"/>
  <c r="B31" i="2"/>
  <c r="E6" i="2"/>
  <c r="E3" i="2"/>
  <c r="J34" i="2"/>
  <c r="L31" i="2"/>
  <c r="E33" i="2"/>
  <c r="B35" i="2"/>
  <c r="H36" i="2"/>
  <c r="G37" i="2"/>
  <c r="J31" i="2"/>
  <c r="G34" i="2"/>
  <c r="H37" i="2"/>
  <c r="F31" i="2"/>
  <c r="I34" i="2"/>
  <c r="E13" i="2"/>
  <c r="E9" i="2"/>
  <c r="E5" i="2"/>
  <c r="M38" i="2"/>
  <c r="I33" i="2"/>
  <c r="C33" i="2"/>
  <c r="J35" i="2"/>
  <c r="E38" i="2"/>
  <c r="F36" i="2"/>
  <c r="K34" i="2"/>
  <c r="J33" i="2"/>
  <c r="M31" i="2"/>
  <c r="L37" i="2"/>
  <c r="K33" i="2"/>
  <c r="B32" i="2"/>
  <c r="J37" i="2"/>
  <c r="D37" i="2"/>
  <c r="J36" i="2"/>
  <c r="D36" i="2"/>
  <c r="G35" i="2"/>
  <c r="L34" i="2"/>
  <c r="H33" i="2"/>
  <c r="K32" i="2"/>
  <c r="E32" i="2"/>
  <c r="D31" i="2"/>
  <c r="C38" i="2"/>
  <c r="F33" i="2"/>
  <c r="G31" i="2"/>
  <c r="M35" i="2"/>
  <c r="M33" i="2"/>
  <c r="G38" i="2"/>
  <c r="F35" i="2"/>
  <c r="E34" i="2"/>
  <c r="C32" i="2"/>
  <c r="I31" i="2"/>
  <c r="H35" i="2"/>
  <c r="J12" i="2"/>
  <c r="F37" i="2"/>
  <c r="K35" i="2"/>
  <c r="M34" i="2"/>
  <c r="L33" i="2"/>
  <c r="B33" i="2"/>
  <c r="G32" i="2"/>
  <c r="H31" i="2"/>
  <c r="H32" i="2"/>
  <c r="E8" i="2"/>
  <c r="L38" i="2"/>
  <c r="F38" i="2"/>
  <c r="D38" i="2"/>
  <c r="M36" i="2"/>
  <c r="K36" i="2"/>
  <c r="E36" i="2"/>
  <c r="F12" i="3"/>
  <c r="F13" i="3"/>
  <c r="H5" i="2"/>
  <c r="H3" i="2"/>
  <c r="H4" i="2"/>
  <c r="M45" i="2"/>
  <c r="N58" i="4"/>
  <c r="G48" i="2"/>
  <c r="H97" i="4"/>
  <c r="L48" i="2"/>
  <c r="M61" i="4"/>
  <c r="B43" i="2"/>
  <c r="F49" i="2"/>
  <c r="G110" i="4"/>
  <c r="G49" i="2"/>
  <c r="H13" i="4"/>
  <c r="J48" i="2"/>
  <c r="K85" i="4"/>
  <c r="M47" i="2"/>
  <c r="N47" i="4"/>
  <c r="H42" i="2"/>
  <c r="I91" i="4"/>
  <c r="C44" i="2"/>
  <c r="H44" i="2"/>
  <c r="F48" i="2"/>
  <c r="D48" i="2"/>
  <c r="E47" i="2"/>
  <c r="G46" i="2"/>
  <c r="L42" i="2"/>
  <c r="J44" i="2"/>
  <c r="F44" i="2"/>
  <c r="G43" i="2"/>
  <c r="F47" i="2"/>
  <c r="H43" i="2"/>
  <c r="E49" i="2"/>
  <c r="M12" i="4"/>
  <c r="H49" i="2"/>
  <c r="E46" i="2"/>
  <c r="D44" i="2"/>
  <c r="C47" i="2"/>
  <c r="L43" i="2"/>
  <c r="M48" i="2"/>
  <c r="E48" i="2"/>
  <c r="H45" i="2"/>
  <c r="I47" i="2"/>
  <c r="L46" i="2"/>
  <c r="I49" i="2"/>
  <c r="B49" i="2"/>
  <c r="C13" i="4"/>
  <c r="F43" i="2"/>
  <c r="D43" i="2"/>
  <c r="G44" i="2"/>
  <c r="J43" i="2"/>
  <c r="K48" i="2"/>
  <c r="D45" i="2"/>
  <c r="C48" i="2"/>
  <c r="I43" i="2"/>
  <c r="C45" i="2"/>
  <c r="B45" i="2"/>
  <c r="I46" i="2"/>
  <c r="L47" i="2"/>
  <c r="M43" i="2"/>
  <c r="C42" i="2"/>
  <c r="K49" i="2"/>
  <c r="D46" i="2"/>
  <c r="G47" i="2"/>
  <c r="J49" i="2"/>
  <c r="K42" i="2"/>
  <c r="E42" i="2"/>
  <c r="B48" i="2"/>
  <c r="B42" i="2"/>
  <c r="I48" i="2"/>
  <c r="C46" i="2"/>
  <c r="F45" i="2"/>
  <c r="B47" i="2"/>
  <c r="H47" i="2"/>
  <c r="K44" i="2"/>
  <c r="M44" i="2"/>
  <c r="B46" i="2"/>
  <c r="E45" i="2"/>
  <c r="M49" i="2"/>
  <c r="H46" i="2"/>
  <c r="H48" i="2"/>
  <c r="J47" i="2"/>
  <c r="C43" i="2"/>
  <c r="D7" i="4"/>
  <c r="I44" i="2"/>
  <c r="L44" i="2"/>
  <c r="M42" i="2"/>
  <c r="L49" i="2"/>
  <c r="J46" i="2"/>
  <c r="K43" i="2"/>
  <c r="K46" i="2"/>
  <c r="G45" i="2"/>
  <c r="M46" i="2"/>
  <c r="I45" i="2"/>
  <c r="F46" i="2"/>
  <c r="F42" i="2"/>
  <c r="D47" i="2"/>
  <c r="I42" i="2"/>
  <c r="D49" i="2"/>
  <c r="L45" i="2"/>
  <c r="E44" i="2"/>
  <c r="E43" i="2"/>
  <c r="K47" i="2"/>
  <c r="J45" i="2"/>
  <c r="K45" i="2"/>
  <c r="C49" i="2"/>
  <c r="B44" i="2"/>
  <c r="D42" i="2"/>
  <c r="J42" i="2"/>
  <c r="G42" i="2"/>
  <c r="M97" i="4"/>
  <c r="C31" i="4"/>
  <c r="K12" i="4"/>
  <c r="I55" i="4"/>
  <c r="I18" i="4"/>
  <c r="G98" i="4"/>
  <c r="N94" i="4"/>
  <c r="N84" i="4"/>
  <c r="M73" i="4"/>
  <c r="N33" i="4"/>
  <c r="N9" i="4"/>
  <c r="G86" i="4"/>
  <c r="K48" i="4"/>
  <c r="N45" i="4"/>
  <c r="I6" i="4"/>
  <c r="G25" i="4"/>
  <c r="N21" i="4"/>
  <c r="N70" i="4"/>
  <c r="I67" i="4"/>
  <c r="G13" i="4"/>
  <c r="N82" i="4"/>
  <c r="N106" i="4"/>
  <c r="C7" i="4"/>
  <c r="N23" i="4"/>
  <c r="N11" i="4"/>
  <c r="C92" i="4"/>
  <c r="N35" i="4"/>
  <c r="C19" i="4"/>
  <c r="H74" i="4"/>
  <c r="N60" i="4"/>
  <c r="C43" i="4"/>
  <c r="N108" i="4"/>
  <c r="N72" i="4"/>
  <c r="C104" i="4"/>
  <c r="C56" i="4"/>
  <c r="C80" i="4"/>
  <c r="H109" i="4"/>
  <c r="N96" i="4"/>
  <c r="C68" i="4"/>
  <c r="K73" i="4"/>
  <c r="M109" i="4"/>
  <c r="K24" i="4"/>
  <c r="K61" i="4"/>
  <c r="K97" i="4"/>
  <c r="M48" i="4"/>
  <c r="M24" i="4"/>
  <c r="H48" i="4"/>
  <c r="K36" i="4"/>
  <c r="M36" i="4"/>
  <c r="K109" i="4"/>
  <c r="M85" i="4"/>
  <c r="H49" i="4"/>
  <c r="H98" i="4"/>
  <c r="H110" i="4"/>
  <c r="I103" i="4"/>
  <c r="I42" i="4"/>
  <c r="I79" i="4"/>
  <c r="G62" i="4"/>
  <c r="G74" i="4"/>
  <c r="H86" i="4"/>
  <c r="H62" i="4"/>
  <c r="H73" i="4"/>
  <c r="H24" i="4"/>
  <c r="H85" i="4"/>
  <c r="H25" i="4"/>
  <c r="H61" i="4"/>
  <c r="H36" i="4"/>
  <c r="I30" i="4"/>
  <c r="G49" i="4"/>
  <c r="G37" i="4"/>
  <c r="H37" i="4"/>
  <c r="H12" i="4"/>
  <c r="K94" i="4"/>
  <c r="K58" i="4"/>
  <c r="K70" i="4"/>
  <c r="K33" i="4"/>
  <c r="K106" i="4"/>
  <c r="K45" i="4"/>
  <c r="K82" i="4"/>
  <c r="K9" i="4"/>
  <c r="K21" i="4"/>
  <c r="H70" i="4"/>
  <c r="H33" i="4"/>
  <c r="H58" i="4"/>
  <c r="H9" i="4"/>
  <c r="H94" i="4"/>
  <c r="H21" i="4"/>
  <c r="H45" i="4"/>
  <c r="H106" i="4"/>
  <c r="H82" i="4"/>
  <c r="N49" i="4"/>
  <c r="N13" i="4"/>
  <c r="N62" i="4"/>
  <c r="N86" i="4"/>
  <c r="N74" i="4"/>
  <c r="N37" i="4"/>
  <c r="N98" i="4"/>
  <c r="N110" i="4"/>
  <c r="N25" i="4"/>
  <c r="F79" i="4"/>
  <c r="F18" i="4"/>
  <c r="F91" i="4"/>
  <c r="F30" i="4"/>
  <c r="F67" i="4"/>
  <c r="F42" i="4"/>
  <c r="F103" i="4"/>
  <c r="F55" i="4"/>
  <c r="F6" i="4"/>
  <c r="M96" i="4"/>
  <c r="M84" i="4"/>
  <c r="M108" i="4"/>
  <c r="M35" i="4"/>
  <c r="M11" i="4"/>
  <c r="M47" i="4"/>
  <c r="M60" i="4"/>
  <c r="M23" i="4"/>
  <c r="M72" i="4"/>
  <c r="I94" i="4"/>
  <c r="I82" i="4"/>
  <c r="I9" i="4"/>
  <c r="I21" i="4"/>
  <c r="I70" i="4"/>
  <c r="I58" i="4"/>
  <c r="I33" i="4"/>
  <c r="I106" i="4"/>
  <c r="I45" i="4"/>
  <c r="G57" i="4"/>
  <c r="G69" i="4"/>
  <c r="G20" i="4"/>
  <c r="G81" i="4"/>
  <c r="G93" i="4"/>
  <c r="G44" i="4"/>
  <c r="G32" i="4"/>
  <c r="G105" i="4"/>
  <c r="G8" i="4"/>
  <c r="D81" i="4"/>
  <c r="D32" i="4"/>
  <c r="D69" i="4"/>
  <c r="D105" i="4"/>
  <c r="D93" i="4"/>
  <c r="D20" i="4"/>
  <c r="D44" i="4"/>
  <c r="D57" i="4"/>
  <c r="D8" i="4"/>
  <c r="H79" i="4"/>
  <c r="H103" i="4"/>
  <c r="H30" i="4"/>
  <c r="H55" i="4"/>
  <c r="H67" i="4"/>
  <c r="H6" i="4"/>
  <c r="H18" i="4"/>
  <c r="H42" i="4"/>
  <c r="H91" i="4"/>
  <c r="D98" i="4"/>
  <c r="D25" i="4"/>
  <c r="D110" i="4"/>
  <c r="D62" i="4"/>
  <c r="D37" i="4"/>
  <c r="D74" i="4"/>
  <c r="D13" i="4"/>
  <c r="D86" i="4"/>
  <c r="D49" i="4"/>
  <c r="J55" i="4"/>
  <c r="J6" i="4"/>
  <c r="J79" i="4"/>
  <c r="J42" i="4"/>
  <c r="J18" i="4"/>
  <c r="J30" i="4"/>
  <c r="J91" i="4"/>
  <c r="J67" i="4"/>
  <c r="J103" i="4"/>
  <c r="C20" i="4"/>
  <c r="C69" i="4"/>
  <c r="C81" i="4"/>
  <c r="C32" i="4"/>
  <c r="C105" i="4"/>
  <c r="C44" i="4"/>
  <c r="C8" i="4"/>
  <c r="C57" i="4"/>
  <c r="C93" i="4"/>
  <c r="L72" i="4"/>
  <c r="L35" i="4"/>
  <c r="L108" i="4"/>
  <c r="L47" i="4"/>
  <c r="L60" i="4"/>
  <c r="L23" i="4"/>
  <c r="L11" i="4"/>
  <c r="L84" i="4"/>
  <c r="L96" i="4"/>
  <c r="E62" i="4"/>
  <c r="E37" i="4"/>
  <c r="E110" i="4"/>
  <c r="E49" i="4"/>
  <c r="E13" i="4"/>
  <c r="E74" i="4"/>
  <c r="E98" i="4"/>
  <c r="E25" i="4"/>
  <c r="E86" i="4"/>
  <c r="G107" i="4"/>
  <c r="G59" i="4"/>
  <c r="G34" i="4"/>
  <c r="G71" i="4"/>
  <c r="G95" i="4"/>
  <c r="G10" i="4"/>
  <c r="G46" i="4"/>
  <c r="G22" i="4"/>
  <c r="G83" i="4"/>
  <c r="L10" i="4"/>
  <c r="L107" i="4"/>
  <c r="L46" i="4"/>
  <c r="L22" i="4"/>
  <c r="L34" i="4"/>
  <c r="L71" i="4"/>
  <c r="L95" i="4"/>
  <c r="L59" i="4"/>
  <c r="L83" i="4"/>
  <c r="N30" i="4"/>
  <c r="N42" i="4"/>
  <c r="N67" i="4"/>
  <c r="N79" i="4"/>
  <c r="N55" i="4"/>
  <c r="N6" i="4"/>
  <c r="N103" i="4"/>
  <c r="N18" i="4"/>
  <c r="N91" i="4"/>
  <c r="K84" i="4"/>
  <c r="K47" i="4"/>
  <c r="K35" i="4"/>
  <c r="K96" i="4"/>
  <c r="K60" i="4"/>
  <c r="K11" i="4"/>
  <c r="K23" i="4"/>
  <c r="K108" i="4"/>
  <c r="K72" i="4"/>
  <c r="F33" i="4"/>
  <c r="F45" i="4"/>
  <c r="F58" i="4"/>
  <c r="F21" i="4"/>
  <c r="F70" i="4"/>
  <c r="F106" i="4"/>
  <c r="F94" i="4"/>
  <c r="F82" i="4"/>
  <c r="F9" i="4"/>
  <c r="I35" i="4"/>
  <c r="I47" i="4"/>
  <c r="I23" i="4"/>
  <c r="I11" i="4"/>
  <c r="I108" i="4"/>
  <c r="I84" i="4"/>
  <c r="I96" i="4"/>
  <c r="I60" i="4"/>
  <c r="I72" i="4"/>
  <c r="J109" i="4"/>
  <c r="J97" i="4"/>
  <c r="J85" i="4"/>
  <c r="J48" i="4"/>
  <c r="J73" i="4"/>
  <c r="J24" i="4"/>
  <c r="J61" i="4"/>
  <c r="J12" i="4"/>
  <c r="J36" i="4"/>
  <c r="L18" i="4"/>
  <c r="L67" i="4"/>
  <c r="L55" i="4"/>
  <c r="L79" i="4"/>
  <c r="L91" i="4"/>
  <c r="L103" i="4"/>
  <c r="L30" i="4"/>
  <c r="L42" i="4"/>
  <c r="L6" i="4"/>
  <c r="L74" i="4"/>
  <c r="L37" i="4"/>
  <c r="L49" i="4"/>
  <c r="L110" i="4"/>
  <c r="L86" i="4"/>
  <c r="L98" i="4"/>
  <c r="L13" i="4"/>
  <c r="L25" i="4"/>
  <c r="L62" i="4"/>
  <c r="J71" i="4"/>
  <c r="J83" i="4"/>
  <c r="J46" i="4"/>
  <c r="J95" i="4"/>
  <c r="J10" i="4"/>
  <c r="J22" i="4"/>
  <c r="J107" i="4"/>
  <c r="J59" i="4"/>
  <c r="J34" i="4"/>
  <c r="D36" i="4"/>
  <c r="D48" i="4"/>
  <c r="D85" i="4"/>
  <c r="D12" i="4"/>
  <c r="D24" i="4"/>
  <c r="D97" i="4"/>
  <c r="D109" i="4"/>
  <c r="D73" i="4"/>
  <c r="D61" i="4"/>
  <c r="H8" i="4"/>
  <c r="H57" i="4"/>
  <c r="H81" i="4"/>
  <c r="H44" i="4"/>
  <c r="H105" i="4"/>
  <c r="H93" i="4"/>
  <c r="H32" i="4"/>
  <c r="H69" i="4"/>
  <c r="H20" i="4"/>
  <c r="J74" i="4"/>
  <c r="J25" i="4"/>
  <c r="J98" i="4"/>
  <c r="J86" i="4"/>
  <c r="J49" i="4"/>
  <c r="J110" i="4"/>
  <c r="J13" i="4"/>
  <c r="J37" i="4"/>
  <c r="J62" i="4"/>
  <c r="F109" i="4"/>
  <c r="F97" i="4"/>
  <c r="F24" i="4"/>
  <c r="F85" i="4"/>
  <c r="F12" i="4"/>
  <c r="F36" i="4"/>
  <c r="F61" i="4"/>
  <c r="F73" i="4"/>
  <c r="F48" i="4"/>
  <c r="E105" i="4"/>
  <c r="E81" i="4"/>
  <c r="E93" i="4"/>
  <c r="E20" i="4"/>
  <c r="E44" i="4"/>
  <c r="E32" i="4"/>
  <c r="E57" i="4"/>
  <c r="E69" i="4"/>
  <c r="E8" i="4"/>
  <c r="I92" i="4"/>
  <c r="I104" i="4"/>
  <c r="I31" i="4"/>
  <c r="I80" i="4"/>
  <c r="I43" i="4"/>
  <c r="I56" i="4"/>
  <c r="I7" i="4"/>
  <c r="I19" i="4"/>
  <c r="I68" i="4"/>
  <c r="K69" i="4"/>
  <c r="K32" i="4"/>
  <c r="K20" i="4"/>
  <c r="K8" i="4"/>
  <c r="K81" i="4"/>
  <c r="K105" i="4"/>
  <c r="K44" i="4"/>
  <c r="K57" i="4"/>
  <c r="K93" i="4"/>
  <c r="E97" i="4"/>
  <c r="E85" i="4"/>
  <c r="E24" i="4"/>
  <c r="E36" i="4"/>
  <c r="E12" i="4"/>
  <c r="E48" i="4"/>
  <c r="E61" i="4"/>
  <c r="E109" i="4"/>
  <c r="E73" i="4"/>
  <c r="E6" i="4"/>
  <c r="E18" i="4"/>
  <c r="E42" i="4"/>
  <c r="E103" i="4"/>
  <c r="E30" i="4"/>
  <c r="E91" i="4"/>
  <c r="E79" i="4"/>
  <c r="E67" i="4"/>
  <c r="E55" i="4"/>
  <c r="G79" i="4"/>
  <c r="G91" i="4"/>
  <c r="G30" i="4"/>
  <c r="G18" i="4"/>
  <c r="G67" i="4"/>
  <c r="G6" i="4"/>
  <c r="G42" i="4"/>
  <c r="G55" i="4"/>
  <c r="G103" i="4"/>
  <c r="D68" i="4"/>
  <c r="D31" i="4"/>
  <c r="D92" i="4"/>
  <c r="D104" i="4"/>
  <c r="D19" i="4"/>
  <c r="D80" i="4"/>
  <c r="D56" i="4"/>
  <c r="D43" i="4"/>
  <c r="D107" i="4"/>
  <c r="D46" i="4"/>
  <c r="D59" i="4"/>
  <c r="D34" i="4"/>
  <c r="D71" i="4"/>
  <c r="D22" i="4"/>
  <c r="D95" i="4"/>
  <c r="D83" i="4"/>
  <c r="D10" i="4"/>
  <c r="J104" i="4"/>
  <c r="J31" i="4"/>
  <c r="J43" i="4"/>
  <c r="J56" i="4"/>
  <c r="J68" i="4"/>
  <c r="J92" i="4"/>
  <c r="J19" i="4"/>
  <c r="J7" i="4"/>
  <c r="J80" i="4"/>
  <c r="D108" i="4"/>
  <c r="D47" i="4"/>
  <c r="D23" i="4"/>
  <c r="D60" i="4"/>
  <c r="D35" i="4"/>
  <c r="D96" i="4"/>
  <c r="D84" i="4"/>
  <c r="D72" i="4"/>
  <c r="D11" i="4"/>
  <c r="F47" i="4"/>
  <c r="F108" i="4"/>
  <c r="F60" i="4"/>
  <c r="F11" i="4"/>
  <c r="F23" i="4"/>
  <c r="F72" i="4"/>
  <c r="F35" i="4"/>
  <c r="F96" i="4"/>
  <c r="F84" i="4"/>
  <c r="K6" i="4"/>
  <c r="K79" i="4"/>
  <c r="K67" i="4"/>
  <c r="K18" i="4"/>
  <c r="K91" i="4"/>
  <c r="K30" i="4"/>
  <c r="K42" i="4"/>
  <c r="K55" i="4"/>
  <c r="K103" i="4"/>
  <c r="L21" i="4"/>
  <c r="L45" i="4"/>
  <c r="L94" i="4"/>
  <c r="L106" i="4"/>
  <c r="L58" i="4"/>
  <c r="L70" i="4"/>
  <c r="L33" i="4"/>
  <c r="L82" i="4"/>
  <c r="L9" i="4"/>
  <c r="F44" i="4"/>
  <c r="F69" i="4"/>
  <c r="F105" i="4"/>
  <c r="F32" i="4"/>
  <c r="F93" i="4"/>
  <c r="F20" i="4"/>
  <c r="F81" i="4"/>
  <c r="F8" i="4"/>
  <c r="F57" i="4"/>
  <c r="E84" i="4"/>
  <c r="E35" i="4"/>
  <c r="E34" i="4"/>
  <c r="E11" i="4"/>
  <c r="E72" i="4"/>
  <c r="E47" i="4"/>
  <c r="E23" i="4"/>
  <c r="E108" i="4"/>
  <c r="E96" i="4"/>
  <c r="E60" i="4"/>
  <c r="N46" i="4"/>
  <c r="N83" i="4"/>
  <c r="N59" i="4"/>
  <c r="N34" i="4"/>
  <c r="N10" i="4"/>
  <c r="N22" i="4"/>
  <c r="N107" i="4"/>
  <c r="N71" i="4"/>
  <c r="N95" i="4"/>
  <c r="K83" i="4"/>
  <c r="K10" i="4"/>
  <c r="K71" i="4"/>
  <c r="K95" i="4"/>
  <c r="K59" i="4"/>
  <c r="K22" i="4"/>
  <c r="K34" i="4"/>
  <c r="K46" i="4"/>
  <c r="K107" i="4"/>
  <c r="J93" i="4"/>
  <c r="J57" i="4"/>
  <c r="J8" i="4"/>
  <c r="J105" i="4"/>
  <c r="J44" i="4"/>
  <c r="J32" i="4"/>
  <c r="J20" i="4"/>
  <c r="J81" i="4"/>
  <c r="J69" i="4"/>
  <c r="I95" i="4"/>
  <c r="I10" i="4"/>
  <c r="I46" i="4"/>
  <c r="I59" i="4"/>
  <c r="I107" i="4"/>
  <c r="I71" i="4"/>
  <c r="I83" i="4"/>
  <c r="I22" i="4"/>
  <c r="I34" i="4"/>
  <c r="N93" i="4"/>
  <c r="N69" i="4"/>
  <c r="N105" i="4"/>
  <c r="N81" i="4"/>
  <c r="N32" i="4"/>
  <c r="N20" i="4"/>
  <c r="N57" i="4"/>
  <c r="N8" i="4"/>
  <c r="N44" i="4"/>
  <c r="G82" i="4"/>
  <c r="G45" i="4"/>
  <c r="G94" i="4"/>
  <c r="G70" i="4"/>
  <c r="G58" i="4"/>
  <c r="G9" i="4"/>
  <c r="G21" i="4"/>
  <c r="G106" i="4"/>
  <c r="G33" i="4"/>
  <c r="C85" i="4"/>
  <c r="C73" i="4"/>
  <c r="C109" i="4"/>
  <c r="C61" i="4"/>
  <c r="C97" i="4"/>
  <c r="C36" i="4"/>
  <c r="C24" i="4"/>
  <c r="C12" i="4"/>
  <c r="C48" i="4"/>
  <c r="H96" i="4"/>
  <c r="H72" i="4"/>
  <c r="H23" i="4"/>
  <c r="H60" i="4"/>
  <c r="H11" i="4"/>
  <c r="H108" i="4"/>
  <c r="H35" i="4"/>
  <c r="H47" i="4"/>
  <c r="H84" i="4"/>
  <c r="N31" i="4"/>
  <c r="N43" i="4"/>
  <c r="N68" i="4"/>
  <c r="N80" i="4"/>
  <c r="N92" i="4"/>
  <c r="N19" i="4"/>
  <c r="N56" i="4"/>
  <c r="N7" i="4"/>
  <c r="N104" i="4"/>
  <c r="D9" i="4"/>
  <c r="D82" i="4"/>
  <c r="D33" i="4"/>
  <c r="D70" i="4"/>
  <c r="D106" i="4"/>
  <c r="D21" i="4"/>
  <c r="D58" i="4"/>
  <c r="D94" i="4"/>
  <c r="D45" i="4"/>
  <c r="L24" i="4"/>
  <c r="L61" i="4"/>
  <c r="L85" i="4"/>
  <c r="L97" i="4"/>
  <c r="L109" i="4"/>
  <c r="L12" i="4"/>
  <c r="L36" i="4"/>
  <c r="L48" i="4"/>
  <c r="L73" i="4"/>
  <c r="G56" i="4"/>
  <c r="G92" i="4"/>
  <c r="G68" i="4"/>
  <c r="G43" i="4"/>
  <c r="G7" i="4"/>
  <c r="G104" i="4"/>
  <c r="G31" i="4"/>
  <c r="G80" i="4"/>
  <c r="G19" i="4"/>
  <c r="J108" i="4"/>
  <c r="J23" i="4"/>
  <c r="J96" i="4"/>
  <c r="J47" i="4"/>
  <c r="J72" i="4"/>
  <c r="J11" i="4"/>
  <c r="J60" i="4"/>
  <c r="J84" i="4"/>
  <c r="J35" i="4"/>
  <c r="M7" i="4"/>
  <c r="M92" i="4"/>
  <c r="M31" i="4"/>
  <c r="M80" i="4"/>
  <c r="M56" i="4"/>
  <c r="M43" i="4"/>
  <c r="M104" i="4"/>
  <c r="M68" i="4"/>
  <c r="M19" i="4"/>
  <c r="I25" i="4"/>
  <c r="I74" i="4"/>
  <c r="I110" i="4"/>
  <c r="I62" i="4"/>
  <c r="I37" i="4"/>
  <c r="I98" i="4"/>
  <c r="I13" i="4"/>
  <c r="I49" i="4"/>
  <c r="I86" i="4"/>
  <c r="H7" i="4"/>
  <c r="H56" i="4"/>
  <c r="H104" i="4"/>
  <c r="H31" i="4"/>
  <c r="H43" i="4"/>
  <c r="H68" i="4"/>
  <c r="H80" i="4"/>
  <c r="H92" i="4"/>
  <c r="H19" i="4"/>
  <c r="H59" i="4"/>
  <c r="H34" i="4"/>
  <c r="H22" i="4"/>
  <c r="H95" i="4"/>
  <c r="H10" i="4"/>
  <c r="H83" i="4"/>
  <c r="H46" i="4"/>
  <c r="H71" i="4"/>
  <c r="H107" i="4"/>
  <c r="I93" i="4"/>
  <c r="I32" i="4"/>
  <c r="I81" i="4"/>
  <c r="I8" i="4"/>
  <c r="I57" i="4"/>
  <c r="I20" i="4"/>
  <c r="I105" i="4"/>
  <c r="I44" i="4"/>
  <c r="I69" i="4"/>
  <c r="M45" i="4"/>
  <c r="M33" i="4"/>
  <c r="M58" i="4"/>
  <c r="M106" i="4"/>
  <c r="M70" i="4"/>
  <c r="M82" i="4"/>
  <c r="M21" i="4"/>
  <c r="M9" i="4"/>
  <c r="M94" i="4"/>
  <c r="M25" i="4"/>
  <c r="M49" i="4"/>
  <c r="M86" i="4"/>
  <c r="M98" i="4"/>
  <c r="M74" i="4"/>
  <c r="M62" i="4"/>
  <c r="M37" i="4"/>
  <c r="M110" i="4"/>
  <c r="M13" i="4"/>
  <c r="L81" i="4"/>
  <c r="L8" i="4"/>
  <c r="L20" i="4"/>
  <c r="L32" i="4"/>
  <c r="L57" i="4"/>
  <c r="L105" i="4"/>
  <c r="L44" i="4"/>
  <c r="L93" i="4"/>
  <c r="L69" i="4"/>
  <c r="E46" i="4"/>
  <c r="E10" i="4"/>
  <c r="E95" i="4"/>
  <c r="E107" i="4"/>
  <c r="E71" i="4"/>
  <c r="E22" i="4"/>
  <c r="E59" i="4"/>
  <c r="E83" i="4"/>
  <c r="K31" i="4"/>
  <c r="K19" i="4"/>
  <c r="K7" i="4"/>
  <c r="K80" i="4"/>
  <c r="K104" i="4"/>
  <c r="K56" i="4"/>
  <c r="K92" i="4"/>
  <c r="K43" i="4"/>
  <c r="K68" i="4"/>
  <c r="C62" i="4"/>
  <c r="C37" i="4"/>
  <c r="C110" i="4"/>
  <c r="C74" i="4"/>
  <c r="C98" i="4"/>
  <c r="C49" i="4"/>
  <c r="C86" i="4"/>
  <c r="C25" i="4"/>
  <c r="F37" i="4"/>
  <c r="F98" i="4"/>
  <c r="F74" i="4"/>
  <c r="F49" i="4"/>
  <c r="F62" i="4"/>
  <c r="F25" i="4"/>
  <c r="F110" i="4"/>
  <c r="F86" i="4"/>
  <c r="F13" i="4"/>
  <c r="F92" i="4"/>
  <c r="F104" i="4"/>
  <c r="F7" i="4"/>
  <c r="F19" i="4"/>
  <c r="F80" i="4"/>
  <c r="F68" i="4"/>
  <c r="F31" i="4"/>
  <c r="F43" i="4"/>
  <c r="F56" i="4"/>
  <c r="J70" i="4"/>
  <c r="J21" i="4"/>
  <c r="J33" i="4"/>
  <c r="J106" i="4"/>
  <c r="J9" i="4"/>
  <c r="J82" i="4"/>
  <c r="J45" i="4"/>
  <c r="J58" i="4"/>
  <c r="J94" i="4"/>
  <c r="L56" i="4"/>
  <c r="L31" i="4"/>
  <c r="L80" i="4"/>
  <c r="L92" i="4"/>
  <c r="L104" i="4"/>
  <c r="L68" i="4"/>
  <c r="L7" i="4"/>
  <c r="L43" i="4"/>
  <c r="L19" i="4"/>
  <c r="M69" i="4"/>
  <c r="M105" i="4"/>
  <c r="M20" i="4"/>
  <c r="M8" i="4"/>
  <c r="M32" i="4"/>
  <c r="M57" i="4"/>
  <c r="M44" i="4"/>
  <c r="M93" i="4"/>
  <c r="M81" i="4"/>
  <c r="I109" i="4"/>
  <c r="I85" i="4"/>
  <c r="I48" i="4"/>
  <c r="I36" i="4"/>
  <c r="I12" i="4"/>
  <c r="I61" i="4"/>
  <c r="I97" i="4"/>
  <c r="I73" i="4"/>
  <c r="I24" i="4"/>
  <c r="C95" i="4"/>
  <c r="C107" i="4"/>
  <c r="C71" i="4"/>
  <c r="C34" i="4"/>
  <c r="C83" i="4"/>
  <c r="C46" i="4"/>
  <c r="C22" i="4"/>
  <c r="C10" i="4"/>
  <c r="C59" i="4"/>
  <c r="C72" i="4"/>
  <c r="C108" i="4"/>
  <c r="C47" i="4"/>
  <c r="C35" i="4"/>
  <c r="C23" i="4"/>
  <c r="C96" i="4"/>
  <c r="C84" i="4"/>
  <c r="C60" i="4"/>
  <c r="C11" i="4"/>
  <c r="C79" i="4"/>
  <c r="C55" i="4"/>
  <c r="C18" i="4"/>
  <c r="C91" i="4"/>
  <c r="C103" i="4"/>
  <c r="C6" i="4"/>
  <c r="C30" i="4"/>
  <c r="C42" i="4"/>
  <c r="C67" i="4"/>
  <c r="K25" i="4"/>
  <c r="K74" i="4"/>
  <c r="K110" i="4"/>
  <c r="K86" i="4"/>
  <c r="K62" i="4"/>
  <c r="K49" i="4"/>
  <c r="K98" i="4"/>
  <c r="K13" i="4"/>
  <c r="K37" i="4"/>
  <c r="D6" i="4"/>
  <c r="D103" i="4"/>
  <c r="D67" i="4"/>
  <c r="D30" i="4"/>
  <c r="D91" i="4"/>
  <c r="D55" i="4"/>
  <c r="D18" i="4"/>
  <c r="D79" i="4"/>
  <c r="D42" i="4"/>
  <c r="C9" i="4"/>
  <c r="C33" i="4"/>
  <c r="C70" i="4"/>
  <c r="C21" i="4"/>
  <c r="C58" i="4"/>
  <c r="C45" i="4"/>
  <c r="C94" i="4"/>
  <c r="C106" i="4"/>
  <c r="C82" i="4"/>
  <c r="E70" i="4"/>
  <c r="E106" i="4"/>
  <c r="E94" i="4"/>
  <c r="E45" i="4"/>
  <c r="E33" i="4"/>
  <c r="E9" i="4"/>
  <c r="E82" i="4"/>
  <c r="E58" i="4"/>
  <c r="E21" i="4"/>
  <c r="E68" i="4"/>
  <c r="E104" i="4"/>
  <c r="E56" i="4"/>
  <c r="E43" i="4"/>
  <c r="E7" i="4"/>
  <c r="E31" i="4"/>
  <c r="E19" i="4"/>
  <c r="E92" i="4"/>
  <c r="E80" i="4"/>
  <c r="M71" i="4"/>
  <c r="M59" i="4"/>
  <c r="M22" i="4"/>
  <c r="M46" i="4"/>
  <c r="M83" i="4"/>
  <c r="M34" i="4"/>
  <c r="M107" i="4"/>
  <c r="M95" i="4"/>
  <c r="M10" i="4"/>
  <c r="N36" i="4"/>
  <c r="N73" i="4"/>
  <c r="N85" i="4"/>
  <c r="N97" i="4"/>
  <c r="N109" i="4"/>
  <c r="N24" i="4"/>
  <c r="N48" i="4"/>
  <c r="N61" i="4"/>
  <c r="N12" i="4"/>
  <c r="F59" i="4"/>
  <c r="F107" i="4"/>
  <c r="F22" i="4"/>
  <c r="F95" i="4"/>
  <c r="F10" i="4"/>
  <c r="F46" i="4"/>
  <c r="F71" i="4"/>
  <c r="F34" i="4"/>
  <c r="F83" i="4"/>
  <c r="G108" i="4"/>
  <c r="G23" i="4"/>
  <c r="G11" i="4"/>
  <c r="G47" i="4"/>
  <c r="G96" i="4"/>
  <c r="G72" i="4"/>
  <c r="G84" i="4"/>
  <c r="G60" i="4"/>
  <c r="G35" i="4"/>
  <c r="M18" i="4"/>
  <c r="M79" i="4"/>
  <c r="M6" i="4"/>
  <c r="M30" i="4"/>
  <c r="M91" i="4"/>
  <c r="M42" i="4"/>
  <c r="M67" i="4"/>
  <c r="M103" i="4"/>
  <c r="M55" i="4"/>
  <c r="G85" i="4"/>
  <c r="G48" i="4"/>
  <c r="G24" i="4"/>
  <c r="G61" i="4"/>
  <c r="G97" i="4"/>
  <c r="G12" i="4"/>
  <c r="G73" i="4"/>
  <c r="G109" i="4"/>
  <c r="G36" i="4"/>
  <c r="P25" i="4"/>
  <c r="P13" i="4"/>
  <c r="P42" i="4"/>
  <c r="P91" i="4"/>
  <c r="P67" i="4"/>
  <c r="P103" i="4"/>
  <c r="P79" i="4"/>
  <c r="P6" i="4"/>
  <c r="P55" i="4"/>
  <c r="P30" i="4"/>
  <c r="P18" i="4"/>
</calcChain>
</file>

<file path=xl/sharedStrings.xml><?xml version="1.0" encoding="utf-8"?>
<sst xmlns="http://schemas.openxmlformats.org/spreadsheetml/2006/main" count="535" uniqueCount="227">
  <si>
    <t>C</t>
  </si>
  <si>
    <t>A</t>
  </si>
  <si>
    <t>B</t>
  </si>
  <si>
    <t>D</t>
  </si>
  <si>
    <t>E</t>
  </si>
  <si>
    <t>F</t>
  </si>
  <si>
    <t>G</t>
  </si>
  <si>
    <t>H</t>
  </si>
  <si>
    <t>I</t>
  </si>
  <si>
    <t>J</t>
  </si>
  <si>
    <t>K</t>
  </si>
  <si>
    <t>L</t>
  </si>
  <si>
    <t>M</t>
  </si>
  <si>
    <t>N</t>
  </si>
  <si>
    <t>O</t>
  </si>
  <si>
    <t>P</t>
  </si>
  <si>
    <t>Std (ng/ul</t>
  </si>
  <si>
    <t>A1</t>
  </si>
  <si>
    <t>A2</t>
  </si>
  <si>
    <t>Abg-Bkg</t>
  </si>
  <si>
    <t>Slope</t>
  </si>
  <si>
    <t>Intercept</t>
  </si>
  <si>
    <t>Rsq</t>
  </si>
  <si>
    <t xml:space="preserve">Calibration Curve  </t>
  </si>
  <si>
    <t>Avgerage</t>
  </si>
  <si>
    <t>Sample Read Intensity</t>
  </si>
  <si>
    <t>Average Sample Read Intensity-Background</t>
  </si>
  <si>
    <t>Concentration Estimate (ng/ul)</t>
  </si>
  <si>
    <t>Component</t>
  </si>
  <si>
    <t>Vendor</t>
  </si>
  <si>
    <t>Part Number</t>
  </si>
  <si>
    <t>Lot Number</t>
  </si>
  <si>
    <t>PicoGreen Stock</t>
  </si>
  <si>
    <t>Invitrogen</t>
  </si>
  <si>
    <t>Lambda Stock DNA</t>
  </si>
  <si>
    <t>Harvest Reagent Background</t>
  </si>
  <si>
    <t>20X TE Buffer</t>
  </si>
  <si>
    <t>Ultra Pure Water</t>
  </si>
  <si>
    <t>10977-023</t>
  </si>
  <si>
    <t>S1</t>
  </si>
  <si>
    <t>S2</t>
  </si>
  <si>
    <t>S3</t>
  </si>
  <si>
    <t>S4</t>
  </si>
  <si>
    <t>S5</t>
  </si>
  <si>
    <t>S6</t>
  </si>
  <si>
    <t>S7</t>
  </si>
  <si>
    <t>S8</t>
  </si>
  <si>
    <t>S9</t>
  </si>
  <si>
    <t>S10</t>
  </si>
  <si>
    <t>S11</t>
  </si>
  <si>
    <t>S12</t>
  </si>
  <si>
    <t>S13</t>
  </si>
  <si>
    <t>S14</t>
  </si>
  <si>
    <t>S15</t>
  </si>
  <si>
    <t>S16</t>
  </si>
  <si>
    <t>S17</t>
  </si>
  <si>
    <t>S25</t>
  </si>
  <si>
    <t>S33</t>
  </si>
  <si>
    <t>S41</t>
  </si>
  <si>
    <t>S49</t>
  </si>
  <si>
    <t>S57</t>
  </si>
  <si>
    <t>S65</t>
  </si>
  <si>
    <t>S73</t>
  </si>
  <si>
    <t>S81</t>
  </si>
  <si>
    <t>S89</t>
  </si>
  <si>
    <t>S18</t>
  </si>
  <si>
    <t>S26</t>
  </si>
  <si>
    <t>S34</t>
  </si>
  <si>
    <t>S42</t>
  </si>
  <si>
    <t>S50</t>
  </si>
  <si>
    <t>S58</t>
  </si>
  <si>
    <t>S66</t>
  </si>
  <si>
    <t>S74</t>
  </si>
  <si>
    <t>S82</t>
  </si>
  <si>
    <t>S90</t>
  </si>
  <si>
    <t>S19</t>
  </si>
  <si>
    <t>S27</t>
  </si>
  <si>
    <t>S35</t>
  </si>
  <si>
    <t>S43</t>
  </si>
  <si>
    <t>S51</t>
  </si>
  <si>
    <t>S59</t>
  </si>
  <si>
    <t>S67</t>
  </si>
  <si>
    <t>S75</t>
  </si>
  <si>
    <t>S83</t>
  </si>
  <si>
    <t>S91</t>
  </si>
  <si>
    <t>S20</t>
  </si>
  <si>
    <t>S28</t>
  </si>
  <si>
    <t>S36</t>
  </si>
  <si>
    <t>S44</t>
  </si>
  <si>
    <t>S52</t>
  </si>
  <si>
    <t>S60</t>
  </si>
  <si>
    <t>S68</t>
  </si>
  <si>
    <t>S76</t>
  </si>
  <si>
    <t>S84</t>
  </si>
  <si>
    <t>S92</t>
  </si>
  <si>
    <t>S21</t>
  </si>
  <si>
    <t>S29</t>
  </si>
  <si>
    <t>S37</t>
  </si>
  <si>
    <t>S45</t>
  </si>
  <si>
    <t>S53</t>
  </si>
  <si>
    <t>S61</t>
  </si>
  <si>
    <t>S69</t>
  </si>
  <si>
    <t>S77</t>
  </si>
  <si>
    <t>S85</t>
  </si>
  <si>
    <t>S93</t>
  </si>
  <si>
    <t>S22</t>
  </si>
  <si>
    <t>S30</t>
  </si>
  <si>
    <t>S38</t>
  </si>
  <si>
    <t>S46</t>
  </si>
  <si>
    <t>S54</t>
  </si>
  <si>
    <t>S62</t>
  </si>
  <si>
    <t>S70</t>
  </si>
  <si>
    <t>S78</t>
  </si>
  <si>
    <t>S86</t>
  </si>
  <si>
    <t>S94</t>
  </si>
  <si>
    <t>S23</t>
  </si>
  <si>
    <t>S31</t>
  </si>
  <si>
    <t>S39</t>
  </si>
  <si>
    <t>S47</t>
  </si>
  <si>
    <t>S55</t>
  </si>
  <si>
    <t>S63</t>
  </si>
  <si>
    <t>S71</t>
  </si>
  <si>
    <t>S79</t>
  </si>
  <si>
    <t>S87</t>
  </si>
  <si>
    <t>S95</t>
  </si>
  <si>
    <t>S24</t>
  </si>
  <si>
    <t>S32</t>
  </si>
  <si>
    <t>S40</t>
  </si>
  <si>
    <t>S48</t>
  </si>
  <si>
    <t>S56</t>
  </si>
  <si>
    <t>S64</t>
  </si>
  <si>
    <t>S72</t>
  </si>
  <si>
    <t>S80</t>
  </si>
  <si>
    <t>S88</t>
  </si>
  <si>
    <t>S96</t>
  </si>
  <si>
    <t>1:2 Dilution</t>
  </si>
  <si>
    <t>1:3 Dilution</t>
  </si>
  <si>
    <t>1:4 Dilution</t>
  </si>
  <si>
    <t>1:5 dilution</t>
  </si>
  <si>
    <t>1:6 Dilution</t>
  </si>
  <si>
    <t>1:8 Dilution</t>
  </si>
  <si>
    <t>1:10 Dilution</t>
  </si>
  <si>
    <t>1:12 Dilution</t>
  </si>
  <si>
    <t>1:14 Dilution</t>
  </si>
  <si>
    <t>Table 1. Preparation of Standards and Background</t>
  </si>
  <si>
    <t>Sample Dilution Guide</t>
  </si>
  <si>
    <t>Single-Cell mRNA Seq PicoGreen Template</t>
  </si>
  <si>
    <t>Standard 1</t>
  </si>
  <si>
    <t>Standard 2</t>
  </si>
  <si>
    <t>Standard 3</t>
  </si>
  <si>
    <t>Standard 4</t>
  </si>
  <si>
    <t>Standard 5</t>
  </si>
  <si>
    <t>Standard 6</t>
  </si>
  <si>
    <t>Standard 7</t>
  </si>
  <si>
    <t>Standard 8</t>
  </si>
  <si>
    <t>Standard 9</t>
  </si>
  <si>
    <t>Standard 10</t>
  </si>
  <si>
    <t>Harvest Reagent</t>
  </si>
  <si>
    <t>384-well Fluorometer Plate</t>
  </si>
  <si>
    <t>ng/µL</t>
  </si>
  <si>
    <r>
      <t>a) Label a 96-well plate as</t>
    </r>
    <r>
      <rPr>
        <b/>
        <sz val="11"/>
        <color indexed="8"/>
        <rFont val="Calibri"/>
        <family val="2"/>
      </rPr>
      <t xml:space="preserve"> Standard Plate.</t>
    </r>
  </si>
  <si>
    <r>
      <t>a) Label a 96-well plate as</t>
    </r>
    <r>
      <rPr>
        <b/>
        <sz val="11"/>
        <color indexed="8"/>
        <rFont val="Calibri"/>
        <family val="2"/>
      </rPr>
      <t xml:space="preserve"> Sample Plate.</t>
    </r>
  </si>
  <si>
    <t>d) Seal the plate with an adhesive film.</t>
  </si>
  <si>
    <t>e) Vortex and spin down all components.</t>
  </si>
  <si>
    <t>10) Centrifuge the plate  at 1,500 rpm for 1 minute.</t>
  </si>
  <si>
    <t>11) Measure Fluorescence intensity on a 384-well Fluorometer.</t>
  </si>
  <si>
    <t>12) Paste the raw data into the raw data sheet.</t>
  </si>
  <si>
    <t>13) Check the results and sample dilution guide to determine the appropriate dilution factor for library preparation.</t>
  </si>
  <si>
    <t>Paste your data starting in cell A-1.</t>
  </si>
  <si>
    <t xml:space="preserve"> </t>
  </si>
  <si>
    <t>1X TE buffer</t>
  </si>
  <si>
    <t>1X TE Buffer</t>
  </si>
  <si>
    <t>Quant-iT Kit, P11496</t>
  </si>
  <si>
    <t>TOTAL</t>
  </si>
  <si>
    <r>
      <rPr>
        <b/>
        <sz val="11"/>
        <color indexed="8"/>
        <rFont val="Calibri"/>
        <family val="2"/>
      </rPr>
      <t xml:space="preserve"> Note:</t>
    </r>
    <r>
      <rPr>
        <sz val="11"/>
        <color theme="1"/>
        <rFont val="Calibri"/>
        <family val="2"/>
        <scheme val="minor"/>
      </rPr>
      <t xml:space="preserve"> Not added to A1.</t>
    </r>
  </si>
  <si>
    <t>Well</t>
  </si>
  <si>
    <t>A3</t>
  </si>
  <si>
    <t>B1</t>
  </si>
  <si>
    <t>B2</t>
  </si>
  <si>
    <t>B3</t>
  </si>
  <si>
    <t>C1</t>
  </si>
  <si>
    <t>C2</t>
  </si>
  <si>
    <t>C3</t>
  </si>
  <si>
    <t>Volume C1 Harvest</t>
  </si>
  <si>
    <t>-</t>
  </si>
  <si>
    <t>b) To the Standard Plate, pipette appropriate volumes of 1XTE as shown in Standard Plate Map below.</t>
  </si>
  <si>
    <t>1X TE</t>
  </si>
  <si>
    <t>Final well volume needed for Picogreen reader</t>
  </si>
  <si>
    <t>Lambda DNA Stock Concentration:</t>
  </si>
  <si>
    <t>Number of Samples to Analyze:</t>
  </si>
  <si>
    <t>2) Prepare diluted PicoGreen Working Solution.</t>
  </si>
  <si>
    <t>4) Prepare standard and background plate.</t>
  </si>
  <si>
    <t>5) Sample dilution:</t>
  </si>
  <si>
    <t>Replicates</t>
  </si>
  <si>
    <t>1) Make/Get 1X TE buffer.</t>
  </si>
  <si>
    <t>a)  Pipette down-up 5 times for mixing (or vortex and spin down).</t>
  </si>
  <si>
    <t>***Remove and discard half of this dilution after mixing.</t>
  </si>
  <si>
    <r>
      <t xml:space="preserve">Conc. (pg/µL) </t>
    </r>
    <r>
      <rPr>
        <b/>
        <sz val="11"/>
        <color indexed="8"/>
        <rFont val="Calibri"/>
        <family val="2"/>
      </rPr>
      <t>λDNA</t>
    </r>
  </si>
  <si>
    <t>3) Prepare 2 ng/µL Lambda DNA  Solution.</t>
  </si>
  <si>
    <t>Volume of Diluent</t>
  </si>
  <si>
    <t>Vol. Required (µL)</t>
  </si>
  <si>
    <t>Volume of 1X TE (µL)</t>
  </si>
  <si>
    <t>Fluidigm, the Fluidigm logo, and C1 are trademarks or registered trademarks of Fluidigm Corporation in the U.S. and/or other countries. All other trademarks are the sole property of their respective owners.  For Research Use Only. Not for use in diagnostic procedures. © Fluidigm Corporation. All rights reserved.</t>
  </si>
  <si>
    <t>D1</t>
  </si>
  <si>
    <t>E1</t>
  </si>
  <si>
    <t>F1</t>
  </si>
  <si>
    <t>G1</t>
  </si>
  <si>
    <t>H1</t>
  </si>
  <si>
    <t>D2</t>
  </si>
  <si>
    <t>E2</t>
  </si>
  <si>
    <t>F2</t>
  </si>
  <si>
    <t>G2</t>
  </si>
  <si>
    <t>H2</t>
  </si>
  <si>
    <t>D3</t>
  </si>
  <si>
    <t>E3</t>
  </si>
  <si>
    <t>F3</t>
  </si>
  <si>
    <t>G3</t>
  </si>
  <si>
    <t>H3</t>
  </si>
  <si>
    <t>&lt;0.1 or &gt;0.3 ng/ul (out of range)</t>
  </si>
  <si>
    <t>0.1-0.3 ng/ul (ideal)</t>
  </si>
  <si>
    <t>Number of samples at 0.1-0.3 ng/ul</t>
  </si>
  <si>
    <t>d) Pipette appropriate volume 2 ng/µL Lambda DNA Solution into wells A1 and B1 of the Standard Plate, and make serial dilution  by transferring from B1 to C1 as shown in Table 1 after pipetting up-down 10 times for thorough mixing. Be sure to remove volume from B2 so final volume is equal to all others. The table below is provided as an example. Alternatively, prepare 10 two-fold serial dilutions  in strip tubes, vortexing well at each step. Concentrations are listed in table 1 below.</t>
  </si>
  <si>
    <t xml:space="preserve"> </t>
    <phoneticPr fontId="21"/>
  </si>
  <si>
    <t>PC</t>
    <phoneticPr fontId="21"/>
  </si>
  <si>
    <t>NC</t>
    <phoneticPr fontId="21"/>
  </si>
  <si>
    <t>Positive Control      C3</t>
  </si>
  <si>
    <t>Negative Control    H9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</si>
</sst>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0"/>
    <numFmt numFmtId="165" formatCode="0.000"/>
    <numFmt numFmtId="166" formatCode="0.0\ &quot;ul&quot;"/>
    <numFmt numFmtId="167" formatCode="0.0"/>
  </numFmts>
  <fonts count="25" x14ac:knownFonts="1">
    <font>
      <sz val="11"/>
      <color theme="1"/>
      <name val="Calibri"/>
      <family val="2"/>
      <scheme val="minor"/>
    </font>
    <font>
      <b/>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i/>
      <sz val="14"/>
      <color theme="1"/>
      <name val="Calibri"/>
      <family val="2"/>
      <scheme val="minor"/>
    </font>
    <font>
      <sz val="9"/>
      <color theme="1"/>
      <name val="Calibri"/>
      <family val="2"/>
      <scheme val="minor"/>
    </font>
    <font>
      <sz val="6"/>
      <name val="Calibri"/>
      <family val="3"/>
      <charset val="128"/>
      <scheme val="minor"/>
    </font>
    <font>
      <sz val="11"/>
      <name val="Calibri"/>
      <family val="2"/>
      <scheme val="minor"/>
    </font>
    <font>
      <b/>
      <sz val="11"/>
      <color rgb="FFFF0000"/>
      <name val="Calibri"/>
      <family val="3"/>
      <charset val="128"/>
      <scheme val="minor"/>
    </font>
    <font>
      <b/>
      <sz val="11"/>
      <color theme="1"/>
      <name val="Calibri"/>
      <family val="3"/>
      <charset val="128"/>
      <scheme val="minor"/>
    </font>
  </fonts>
  <fills count="42">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0"/>
        <bgColor indexed="64"/>
      </patternFill>
    </fill>
    <fill>
      <patternFill patternType="solid">
        <fgColor rgb="FF92D05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2"/>
        <bgColor indexed="64"/>
      </patternFill>
    </fill>
    <fill>
      <patternFill patternType="solid">
        <fgColor rgb="FFFFFF66"/>
        <bgColor indexed="64"/>
      </patternFill>
    </fill>
  </fills>
  <borders count="17">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8" applyNumberFormat="0" applyAlignment="0" applyProtection="0"/>
    <xf numFmtId="0" fontId="6" fillId="28" borderId="9"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10" applyNumberFormat="0" applyFill="0" applyAlignment="0" applyProtection="0"/>
    <xf numFmtId="0" fontId="10" fillId="0" borderId="11" applyNumberFormat="0" applyFill="0" applyAlignment="0" applyProtection="0"/>
    <xf numFmtId="0" fontId="11" fillId="0" borderId="12" applyNumberFormat="0" applyFill="0" applyAlignment="0" applyProtection="0"/>
    <xf numFmtId="0" fontId="11" fillId="0" borderId="0" applyNumberFormat="0" applyFill="0" applyBorder="0" applyAlignment="0" applyProtection="0"/>
    <xf numFmtId="0" fontId="12" fillId="30" borderId="8" applyNumberFormat="0" applyAlignment="0" applyProtection="0"/>
    <xf numFmtId="0" fontId="13" fillId="0" borderId="13" applyNumberFormat="0" applyFill="0" applyAlignment="0" applyProtection="0"/>
    <xf numFmtId="0" fontId="14" fillId="31" borderId="0" applyNumberFormat="0" applyBorder="0" applyAlignment="0" applyProtection="0"/>
    <xf numFmtId="0" fontId="2" fillId="32" borderId="14" applyNumberFormat="0" applyFont="0" applyAlignment="0" applyProtection="0"/>
    <xf numFmtId="0" fontId="15" fillId="27" borderId="15" applyNumberFormat="0" applyAlignment="0" applyProtection="0"/>
    <xf numFmtId="0" fontId="16" fillId="0" borderId="0" applyNumberFormat="0" applyFill="0" applyBorder="0" applyAlignment="0" applyProtection="0"/>
    <xf numFmtId="0" fontId="17" fillId="0" borderId="16" applyNumberFormat="0" applyFill="0" applyAlignment="0" applyProtection="0"/>
    <xf numFmtId="0" fontId="18" fillId="0" borderId="0" applyNumberFormat="0" applyFill="0" applyBorder="0" applyAlignment="0" applyProtection="0"/>
  </cellStyleXfs>
  <cellXfs count="77">
    <xf numFmtId="0" fontId="0" fillId="0" borderId="0" xfId="0"/>
    <xf numFmtId="1" fontId="0" fillId="0" borderId="0" xfId="0" applyNumberFormat="1"/>
    <xf numFmtId="0" fontId="0" fillId="0" borderId="1" xfId="0" applyBorder="1"/>
    <xf numFmtId="1" fontId="0" fillId="0" borderId="1" xfId="0" applyNumberFormat="1" applyBorder="1"/>
    <xf numFmtId="0" fontId="0" fillId="0" borderId="1" xfId="0" applyBorder="1" applyAlignment="1">
      <alignment horizontal="center"/>
    </xf>
    <xf numFmtId="0" fontId="17" fillId="0" borderId="1" xfId="0" applyFont="1" applyBorder="1"/>
    <xf numFmtId="0" fontId="17" fillId="0" borderId="1" xfId="0" applyFont="1" applyBorder="1" applyAlignment="1">
      <alignment horizontal="center"/>
    </xf>
    <xf numFmtId="164" fontId="0" fillId="0" borderId="1" xfId="0" applyNumberFormat="1" applyBorder="1"/>
    <xf numFmtId="0" fontId="17" fillId="33" borderId="1" xfId="0" applyFont="1" applyFill="1" applyBorder="1"/>
    <xf numFmtId="1" fontId="17" fillId="33" borderId="1" xfId="0" applyNumberFormat="1" applyFont="1" applyFill="1" applyBorder="1"/>
    <xf numFmtId="1" fontId="0" fillId="33" borderId="1" xfId="0" applyNumberFormat="1" applyFill="1" applyBorder="1"/>
    <xf numFmtId="0" fontId="17" fillId="0" borderId="0" xfId="0" applyFont="1"/>
    <xf numFmtId="0" fontId="0" fillId="34" borderId="1" xfId="0" applyFill="1" applyBorder="1" applyAlignment="1">
      <alignment horizontal="center"/>
    </xf>
    <xf numFmtId="1" fontId="0" fillId="0" borderId="1" xfId="0" applyNumberFormat="1" applyBorder="1" applyAlignment="1">
      <alignment horizontal="center"/>
    </xf>
    <xf numFmtId="0" fontId="0" fillId="35" borderId="1" xfId="0" applyFill="1" applyBorder="1" applyAlignment="1">
      <alignment horizontal="center"/>
    </xf>
    <xf numFmtId="165" fontId="0" fillId="0" borderId="1" xfId="0" applyNumberFormat="1" applyBorder="1" applyAlignment="1">
      <alignment horizontal="center"/>
    </xf>
    <xf numFmtId="0" fontId="19" fillId="0" borderId="0" xfId="0" applyFont="1"/>
    <xf numFmtId="0" fontId="0" fillId="33" borderId="2" xfId="0" applyFill="1" applyBorder="1" applyAlignment="1">
      <alignment horizontal="center"/>
    </xf>
    <xf numFmtId="0" fontId="17" fillId="0" borderId="0" xfId="0" applyFont="1" applyBorder="1"/>
    <xf numFmtId="0" fontId="0" fillId="33" borderId="1" xfId="0" applyFill="1" applyBorder="1" applyAlignment="1">
      <alignment horizontal="center"/>
    </xf>
    <xf numFmtId="166" fontId="0" fillId="0" borderId="1" xfId="0" applyNumberFormat="1" applyBorder="1" applyAlignment="1">
      <alignment horizontal="center"/>
    </xf>
    <xf numFmtId="166" fontId="0" fillId="0" borderId="0" xfId="0" applyNumberFormat="1" applyBorder="1" applyAlignment="1">
      <alignment horizontal="center"/>
    </xf>
    <xf numFmtId="0" fontId="0" fillId="0" borderId="1" xfId="0" applyFont="1" applyBorder="1" applyAlignment="1">
      <alignment horizontal="center"/>
    </xf>
    <xf numFmtId="165" fontId="0" fillId="0" borderId="1" xfId="0" applyNumberFormat="1" applyFont="1" applyBorder="1" applyAlignment="1">
      <alignment horizontal="center"/>
    </xf>
    <xf numFmtId="167" fontId="0" fillId="0" borderId="0" xfId="0" applyNumberFormat="1" applyBorder="1" applyAlignment="1">
      <alignment horizontal="center"/>
    </xf>
    <xf numFmtId="167" fontId="0" fillId="0" borderId="0" xfId="0" applyNumberFormat="1"/>
    <xf numFmtId="167" fontId="0" fillId="0" borderId="0" xfId="0" applyNumberFormat="1" applyBorder="1" applyAlignment="1">
      <alignment horizontal="left"/>
    </xf>
    <xf numFmtId="0" fontId="0" fillId="36" borderId="0" xfId="0" applyFill="1" applyBorder="1" applyAlignment="1">
      <alignment horizontal="left"/>
    </xf>
    <xf numFmtId="0" fontId="0" fillId="36" borderId="1" xfId="0" applyFill="1" applyBorder="1" applyAlignment="1">
      <alignment horizontal="center"/>
    </xf>
    <xf numFmtId="0" fontId="0" fillId="0" borderId="0" xfId="0" applyBorder="1" applyAlignment="1">
      <alignment horizontal="center"/>
    </xf>
    <xf numFmtId="0" fontId="0" fillId="36" borderId="0" xfId="0" applyFill="1" applyBorder="1" applyAlignment="1"/>
    <xf numFmtId="0" fontId="0" fillId="0" borderId="0" xfId="0" applyFill="1" applyBorder="1" applyAlignment="1"/>
    <xf numFmtId="0" fontId="0" fillId="0" borderId="0" xfId="0" applyAlignment="1">
      <alignment wrapText="1"/>
    </xf>
    <xf numFmtId="0" fontId="0" fillId="38" borderId="1" xfId="0" applyFill="1" applyBorder="1" applyAlignment="1">
      <alignment horizontal="center"/>
    </xf>
    <xf numFmtId="0" fontId="0" fillId="39" borderId="1" xfId="0" applyFill="1" applyBorder="1" applyAlignment="1">
      <alignment horizontal="center"/>
    </xf>
    <xf numFmtId="0" fontId="0" fillId="40" borderId="1" xfId="0" applyFill="1" applyBorder="1" applyAlignment="1">
      <alignment horizontal="center"/>
    </xf>
    <xf numFmtId="0" fontId="17" fillId="0" borderId="1" xfId="0" applyFont="1" applyBorder="1" applyAlignment="1">
      <alignment horizontal="center"/>
    </xf>
    <xf numFmtId="0" fontId="0" fillId="36" borderId="0" xfId="0" applyFill="1" applyBorder="1" applyAlignment="1">
      <alignment horizontal="center"/>
    </xf>
    <xf numFmtId="0" fontId="18" fillId="0" borderId="0" xfId="0" applyFont="1"/>
    <xf numFmtId="2" fontId="17" fillId="0" borderId="1" xfId="0" applyNumberFormat="1" applyFont="1" applyBorder="1" applyAlignment="1">
      <alignment horizontal="center"/>
    </xf>
    <xf numFmtId="0" fontId="17" fillId="0" borderId="0" xfId="0" applyFont="1" applyBorder="1" applyAlignment="1">
      <alignment horizontal="center"/>
    </xf>
    <xf numFmtId="0" fontId="0" fillId="0" borderId="3" xfId="0" applyBorder="1" applyAlignment="1">
      <alignment horizontal="center"/>
    </xf>
    <xf numFmtId="0" fontId="0" fillId="36" borderId="3" xfId="0" applyFill="1" applyBorder="1" applyAlignment="1">
      <alignment horizontal="center"/>
    </xf>
    <xf numFmtId="166" fontId="0" fillId="0" borderId="3" xfId="0" applyNumberFormat="1" applyBorder="1" applyAlignment="1">
      <alignment horizontal="center"/>
    </xf>
    <xf numFmtId="0" fontId="0" fillId="0" borderId="4" xfId="0" applyBorder="1" applyAlignment="1">
      <alignment horizontal="center"/>
    </xf>
    <xf numFmtId="0" fontId="0" fillId="36" borderId="4" xfId="0" applyFill="1" applyBorder="1" applyAlignment="1">
      <alignment horizontal="center"/>
    </xf>
    <xf numFmtId="166" fontId="0" fillId="0" borderId="4" xfId="0" applyNumberFormat="1" applyBorder="1" applyAlignment="1">
      <alignment horizontal="center"/>
    </xf>
    <xf numFmtId="0" fontId="0" fillId="0" borderId="0" xfId="0" applyAlignment="1">
      <alignment wrapText="1"/>
    </xf>
    <xf numFmtId="0" fontId="0" fillId="0" borderId="0" xfId="0" applyAlignment="1"/>
    <xf numFmtId="0" fontId="0" fillId="0" borderId="0" xfId="0" applyFont="1" applyBorder="1" applyAlignment="1">
      <alignment horizontal="center"/>
    </xf>
    <xf numFmtId="0" fontId="0" fillId="0" borderId="5" xfId="0" applyFont="1" applyBorder="1" applyAlignment="1">
      <alignment horizontal="center"/>
    </xf>
    <xf numFmtId="0" fontId="0" fillId="0" borderId="5" xfId="0" applyBorder="1" applyAlignment="1">
      <alignment horizontal="center"/>
    </xf>
    <xf numFmtId="0" fontId="0" fillId="0" borderId="0" xfId="0" applyFill="1" applyBorder="1" applyAlignment="1">
      <alignment horizontal="center"/>
    </xf>
    <xf numFmtId="2" fontId="0" fillId="0" borderId="0" xfId="0" applyNumberFormat="1"/>
    <xf numFmtId="0" fontId="17" fillId="0" borderId="3" xfId="0" applyFont="1" applyBorder="1" applyAlignment="1">
      <alignment horizontal="center"/>
    </xf>
    <xf numFmtId="0" fontId="17" fillId="0" borderId="3" xfId="0" applyFont="1" applyFill="1" applyBorder="1" applyAlignment="1">
      <alignment horizontal="center"/>
    </xf>
    <xf numFmtId="166" fontId="0" fillId="0" borderId="4" xfId="0" applyNumberFormat="1" applyFill="1" applyBorder="1" applyAlignment="1">
      <alignment horizontal="center"/>
    </xf>
    <xf numFmtId="2" fontId="0" fillId="0" borderId="1" xfId="0" applyNumberFormat="1" applyBorder="1" applyAlignment="1">
      <alignment horizontal="center"/>
    </xf>
    <xf numFmtId="167" fontId="0" fillId="0" borderId="1" xfId="0" applyNumberFormat="1" applyBorder="1" applyAlignment="1">
      <alignment horizontal="center"/>
    </xf>
    <xf numFmtId="167" fontId="0" fillId="0" borderId="6" xfId="0" applyNumberFormat="1" applyBorder="1" applyAlignment="1">
      <alignment horizontal="center"/>
    </xf>
    <xf numFmtId="0" fontId="0" fillId="0" borderId="0" xfId="0" applyFont="1"/>
    <xf numFmtId="0" fontId="0" fillId="37" borderId="0" xfId="0" applyFont="1" applyFill="1"/>
    <xf numFmtId="0" fontId="17" fillId="0" borderId="0" xfId="0" applyFont="1" applyAlignment="1">
      <alignment horizontal="center" wrapText="1"/>
    </xf>
    <xf numFmtId="0" fontId="0" fillId="35" borderId="1" xfId="0" applyFont="1" applyFill="1" applyBorder="1" applyAlignment="1">
      <alignment horizontal="center"/>
    </xf>
    <xf numFmtId="1" fontId="0" fillId="0" borderId="0" xfId="0" applyNumberFormat="1" applyFont="1" applyAlignment="1">
      <alignment horizontal="center"/>
    </xf>
    <xf numFmtId="1" fontId="0" fillId="0" borderId="0" xfId="0" applyNumberFormat="1" applyFont="1"/>
    <xf numFmtId="0" fontId="0" fillId="0" borderId="0" xfId="0" applyFont="1" applyFill="1"/>
    <xf numFmtId="0" fontId="0" fillId="41" borderId="0" xfId="0" applyFont="1" applyFill="1"/>
    <xf numFmtId="165" fontId="0" fillId="0" borderId="0" xfId="0" applyNumberFormat="1"/>
    <xf numFmtId="165" fontId="22" fillId="36" borderId="1" xfId="0" applyNumberFormat="1" applyFont="1" applyFill="1" applyBorder="1" applyAlignment="1">
      <alignment horizontal="center"/>
    </xf>
    <xf numFmtId="165" fontId="0" fillId="36" borderId="1" xfId="0" applyNumberFormat="1" applyFill="1" applyBorder="1" applyAlignment="1">
      <alignment horizontal="center"/>
    </xf>
    <xf numFmtId="165" fontId="23" fillId="0" borderId="1" xfId="0" applyNumberFormat="1" applyFont="1" applyBorder="1" applyAlignment="1">
      <alignment horizontal="center"/>
    </xf>
    <xf numFmtId="165" fontId="24" fillId="0" borderId="1" xfId="0" applyNumberFormat="1" applyFont="1" applyBorder="1" applyAlignment="1">
      <alignment horizontal="center"/>
    </xf>
    <xf numFmtId="0" fontId="20" fillId="0" borderId="0" xfId="0" applyNumberFormat="1" applyFont="1" applyAlignment="1">
      <alignment horizontal="left" wrapText="1"/>
    </xf>
    <xf numFmtId="0" fontId="0" fillId="0" borderId="0" xfId="0" applyAlignment="1">
      <alignment horizontal="left" wrapText="1"/>
    </xf>
    <xf numFmtId="0" fontId="17" fillId="0" borderId="0" xfId="0" applyFont="1" applyAlignment="1">
      <alignment horizontal="center"/>
    </xf>
    <xf numFmtId="0" fontId="0" fillId="0" borderId="7" xfId="0" applyFont="1" applyBorder="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47">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ill>
        <patternFill>
          <bgColor rgb="FF00B050"/>
        </patternFill>
      </fill>
    </dxf>
    <dxf>
      <font>
        <color rgb="FF9C6500"/>
      </font>
      <fill>
        <patternFill>
          <bgColor rgb="FFFFEB9C"/>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006100"/>
      </font>
      <fill>
        <patternFill>
          <bgColor rgb="FFC6EFCE"/>
        </patternFill>
      </fill>
    </dxf>
    <dxf>
      <fill>
        <patternFill>
          <bgColor rgb="FF92D050"/>
        </patternFill>
      </fill>
    </dxf>
    <dxf>
      <font>
        <color rgb="FF006100"/>
      </font>
      <fill>
        <patternFill>
          <bgColor rgb="FFC6EFCE"/>
        </patternFill>
      </fill>
    </dxf>
    <dxf>
      <fill>
        <patternFill>
          <bgColor rgb="FF92D050"/>
        </patternFill>
      </fill>
    </dxf>
    <dxf>
      <font>
        <color rgb="FF006100"/>
      </font>
      <fill>
        <patternFill>
          <bgColor rgb="FFC6EFCE"/>
        </patternFill>
      </fill>
    </dxf>
    <dxf>
      <fill>
        <patternFill>
          <bgColor rgb="FF92D050"/>
        </patternFill>
      </fill>
    </dxf>
    <dxf>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ill>
        <patternFill>
          <bgColor rgb="FF92D050"/>
        </patternFill>
      </fill>
    </dxf>
    <dxf>
      <font>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92D050"/>
        </patternFill>
      </fill>
    </dxf>
    <dxf>
      <font>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colors>
    <mruColors>
      <color rgb="FFFFFF66"/>
      <color rgb="FFFFC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5</xdr:col>
      <xdr:colOff>542925</xdr:colOff>
      <xdr:row>0</xdr:row>
      <xdr:rowOff>428625</xdr:rowOff>
    </xdr:to>
    <xdr:pic>
      <xdr:nvPicPr>
        <xdr:cNvPr id="1124" name="Picture 1" descr="F-Logo.rgb.100.jpg"/>
        <xdr:cNvPicPr>
          <a:picLocks noChangeAspect="1"/>
        </xdr:cNvPicPr>
      </xdr:nvPicPr>
      <xdr:blipFill>
        <a:blip xmlns:r="http://schemas.openxmlformats.org/officeDocument/2006/relationships" r:embed="rId1" cstate="print"/>
        <a:srcRect/>
        <a:stretch>
          <a:fillRect/>
        </a:stretch>
      </xdr:blipFill>
      <xdr:spPr bwMode="auto">
        <a:xfrm>
          <a:off x="4324350" y="0"/>
          <a:ext cx="1838325" cy="4286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Y96"/>
  <sheetViews>
    <sheetView view="pageLayout" topLeftCell="A10" workbookViewId="0">
      <selection activeCell="C25" sqref="C25"/>
    </sheetView>
  </sheetViews>
  <sheetFormatPr baseColWidth="10" defaultColWidth="8.83203125" defaultRowHeight="14" x14ac:dyDescent="0"/>
  <cols>
    <col min="1" max="1" width="8.83203125" customWidth="1"/>
    <col min="2" max="2" width="19.5" customWidth="1"/>
    <col min="3" max="3" width="18.5" customWidth="1"/>
    <col min="4" max="4" width="17.83203125" customWidth="1"/>
    <col min="5" max="5" width="19.5" bestFit="1" customWidth="1"/>
    <col min="6" max="6" width="18.6640625" customWidth="1"/>
    <col min="7" max="7" width="14.33203125" customWidth="1"/>
    <col min="8" max="8" width="8.5" bestFit="1" customWidth="1"/>
    <col min="9" max="25" width="4" bestFit="1" customWidth="1"/>
  </cols>
  <sheetData>
    <row r="1" spans="1:7" ht="36" customHeight="1">
      <c r="A1" s="16" t="s">
        <v>146</v>
      </c>
    </row>
    <row r="3" spans="1:7" ht="15" thickBot="1">
      <c r="A3" s="11" t="s">
        <v>189</v>
      </c>
      <c r="D3" s="11" t="s">
        <v>193</v>
      </c>
    </row>
    <row r="4" spans="1:7" ht="15" thickBot="1">
      <c r="B4" s="17">
        <v>96</v>
      </c>
      <c r="D4" s="17">
        <v>2</v>
      </c>
    </row>
    <row r="5" spans="1:7" ht="15" thickBot="1">
      <c r="A5" s="11" t="s">
        <v>188</v>
      </c>
    </row>
    <row r="6" spans="1:7" ht="15" thickBot="1">
      <c r="B6" s="17">
        <v>500</v>
      </c>
      <c r="C6" t="s">
        <v>159</v>
      </c>
    </row>
    <row r="7" spans="1:7" ht="15" thickBot="1">
      <c r="A7" s="11" t="s">
        <v>187</v>
      </c>
      <c r="B7" s="37"/>
    </row>
    <row r="8" spans="1:7" ht="15" thickBot="1">
      <c r="B8" s="17">
        <v>25</v>
      </c>
    </row>
    <row r="10" spans="1:7">
      <c r="A10" s="11" t="s">
        <v>194</v>
      </c>
    </row>
    <row r="11" spans="1:7" ht="15" thickBot="1">
      <c r="B11" s="54" t="s">
        <v>28</v>
      </c>
      <c r="C11" s="54" t="s">
        <v>29</v>
      </c>
      <c r="D11" s="54" t="s">
        <v>30</v>
      </c>
      <c r="E11" s="54" t="s">
        <v>31</v>
      </c>
      <c r="F11" s="54" t="s">
        <v>200</v>
      </c>
    </row>
    <row r="12" spans="1:7">
      <c r="B12" s="44" t="s">
        <v>36</v>
      </c>
      <c r="C12" s="44" t="s">
        <v>33</v>
      </c>
      <c r="D12" s="44" t="s">
        <v>172</v>
      </c>
      <c r="E12" s="45"/>
      <c r="F12" s="46">
        <f>F14/20</f>
        <v>477.024</v>
      </c>
    </row>
    <row r="13" spans="1:7" ht="15" thickBot="1">
      <c r="B13" s="41" t="s">
        <v>37</v>
      </c>
      <c r="C13" s="41" t="s">
        <v>33</v>
      </c>
      <c r="D13" s="41" t="s">
        <v>38</v>
      </c>
      <c r="E13" s="42"/>
      <c r="F13" s="43">
        <f>F14-F12</f>
        <v>9063.4560000000001</v>
      </c>
    </row>
    <row r="14" spans="1:7">
      <c r="B14" s="40" t="s">
        <v>173</v>
      </c>
      <c r="C14" s="29"/>
      <c r="D14" s="29"/>
      <c r="F14" s="21">
        <f>(SUM(F25, B4*B8/2*D4*1.2, SUM(C38:C61), F18,))*1.2</f>
        <v>9540.48</v>
      </c>
      <c r="G14" s="53"/>
    </row>
    <row r="16" spans="1:7">
      <c r="A16" s="11" t="s">
        <v>190</v>
      </c>
    </row>
    <row r="17" spans="1:11" ht="15" thickBot="1">
      <c r="B17" s="54" t="s">
        <v>28</v>
      </c>
      <c r="C17" s="54" t="s">
        <v>29</v>
      </c>
      <c r="D17" s="54" t="s">
        <v>30</v>
      </c>
      <c r="E17" s="54" t="s">
        <v>31</v>
      </c>
      <c r="F17" s="54" t="s">
        <v>200</v>
      </c>
      <c r="G17" s="18"/>
    </row>
    <row r="18" spans="1:11">
      <c r="B18" s="44" t="s">
        <v>170</v>
      </c>
      <c r="C18" s="44"/>
      <c r="D18" s="44"/>
      <c r="E18" s="45"/>
      <c r="F18" s="46">
        <f>F20-F19</f>
        <v>4298.3999999999996</v>
      </c>
      <c r="G18" s="21"/>
      <c r="H18" s="25"/>
    </row>
    <row r="19" spans="1:11" ht="15" thickBot="1">
      <c r="B19" s="41" t="s">
        <v>32</v>
      </c>
      <c r="C19" s="41" t="s">
        <v>33</v>
      </c>
      <c r="D19" s="41" t="s">
        <v>172</v>
      </c>
      <c r="E19" s="42"/>
      <c r="F19" s="43">
        <f>0.005*F20</f>
        <v>21.6</v>
      </c>
      <c r="G19" s="21"/>
    </row>
    <row r="20" spans="1:11">
      <c r="B20" s="40" t="s">
        <v>173</v>
      </c>
      <c r="C20" s="29"/>
      <c r="D20" s="29"/>
      <c r="F20" s="21">
        <f>(SUM((B4*B8/2*D4*1.2), COUNTA(A38:A61)*B8/2*D4*1.2))*1.2</f>
        <v>4320</v>
      </c>
      <c r="G20" s="21"/>
    </row>
    <row r="22" spans="1:11">
      <c r="A22" s="11" t="s">
        <v>198</v>
      </c>
    </row>
    <row r="23" spans="1:11" ht="15" thickBot="1">
      <c r="B23" s="54" t="s">
        <v>28</v>
      </c>
      <c r="C23" s="54" t="s">
        <v>29</v>
      </c>
      <c r="D23" s="54" t="s">
        <v>30</v>
      </c>
      <c r="E23" s="55" t="s">
        <v>31</v>
      </c>
      <c r="F23" s="55" t="s">
        <v>200</v>
      </c>
    </row>
    <row r="24" spans="1:11">
      <c r="B24" s="44" t="s">
        <v>34</v>
      </c>
      <c r="C24" s="44" t="s">
        <v>33</v>
      </c>
      <c r="D24" s="44" t="s">
        <v>172</v>
      </c>
      <c r="E24" s="45"/>
      <c r="F24" s="56">
        <f>F26*2/B6</f>
        <v>2</v>
      </c>
    </row>
    <row r="25" spans="1:11" ht="15" thickBot="1">
      <c r="B25" s="41" t="s">
        <v>170</v>
      </c>
      <c r="C25" s="41"/>
      <c r="D25" s="41"/>
      <c r="E25" s="42"/>
      <c r="F25" s="43">
        <v>98</v>
      </c>
    </row>
    <row r="26" spans="1:11">
      <c r="B26" s="29" t="s">
        <v>173</v>
      </c>
      <c r="C26" s="29"/>
      <c r="D26" s="29"/>
      <c r="F26" s="21">
        <f>IF((B6)&gt;(B8*D4*1.2*1.2),(B6),(B8*D4*1.2*1.2))</f>
        <v>500</v>
      </c>
    </row>
    <row r="28" spans="1:11">
      <c r="A28" s="11" t="s">
        <v>191</v>
      </c>
    </row>
    <row r="29" spans="1:11">
      <c r="B29" s="31" t="s">
        <v>160</v>
      </c>
    </row>
    <row r="30" spans="1:11">
      <c r="B30" t="s">
        <v>185</v>
      </c>
    </row>
    <row r="31" spans="1:11">
      <c r="B31" t="s">
        <v>174</v>
      </c>
    </row>
    <row r="32" spans="1:11" ht="57.75" customHeight="1">
      <c r="B32" s="74" t="s">
        <v>221</v>
      </c>
      <c r="C32" s="74"/>
      <c r="D32" s="74"/>
      <c r="E32" s="74"/>
      <c r="F32" s="74"/>
      <c r="G32" s="47"/>
      <c r="H32" s="47"/>
      <c r="I32" s="47"/>
      <c r="J32" s="47"/>
      <c r="K32" s="47"/>
    </row>
    <row r="33" spans="1:12" ht="15" customHeight="1">
      <c r="B33" s="74"/>
      <c r="C33" s="74"/>
      <c r="D33" s="74"/>
      <c r="E33" s="74"/>
      <c r="F33" s="74"/>
      <c r="G33" s="47"/>
      <c r="H33" s="47"/>
      <c r="I33" s="47"/>
      <c r="J33" s="47"/>
      <c r="K33" s="47"/>
    </row>
    <row r="34" spans="1:12" ht="15.75" customHeight="1">
      <c r="B34" s="48" t="str">
        <f>"e) Pipette "&amp;E54&amp;" µL C1 Harvest Reagent into well C1-C8 of the Standard Plate."</f>
        <v>e) Pipette 2 µL C1 Harvest Reagent into well C1-C8 of the Standard Plate.</v>
      </c>
      <c r="C34" s="48"/>
      <c r="D34" s="48"/>
      <c r="E34" s="48"/>
      <c r="F34" s="48"/>
      <c r="G34" s="48"/>
      <c r="H34" s="48"/>
      <c r="I34" s="48"/>
      <c r="J34" s="48"/>
      <c r="K34" s="48"/>
      <c r="L34" s="48"/>
    </row>
    <row r="35" spans="1:12">
      <c r="B35" t="s">
        <v>169</v>
      </c>
    </row>
    <row r="36" spans="1:12">
      <c r="A36" s="11" t="s">
        <v>144</v>
      </c>
    </row>
    <row r="37" spans="1:12">
      <c r="A37" s="36" t="s">
        <v>175</v>
      </c>
      <c r="B37" s="36" t="s">
        <v>197</v>
      </c>
      <c r="C37" s="39" t="s">
        <v>201</v>
      </c>
      <c r="D37" s="5" t="s">
        <v>199</v>
      </c>
      <c r="E37" s="5" t="s">
        <v>183</v>
      </c>
    </row>
    <row r="38" spans="1:12">
      <c r="A38" s="22" t="s">
        <v>17</v>
      </c>
      <c r="B38" s="23">
        <v>2000</v>
      </c>
      <c r="C38" s="59">
        <v>0</v>
      </c>
      <c r="D38" s="58">
        <f>($B$8/2)*$D$4*1.2</f>
        <v>30</v>
      </c>
      <c r="E38" s="4" t="s">
        <v>184</v>
      </c>
      <c r="F38" s="24"/>
    </row>
    <row r="39" spans="1:12">
      <c r="A39" s="22" t="s">
        <v>177</v>
      </c>
      <c r="B39" s="23">
        <v>1000</v>
      </c>
      <c r="C39" s="58">
        <f>D39</f>
        <v>30</v>
      </c>
      <c r="D39" s="58">
        <f>($B$8/2)*$D$4*1.2</f>
        <v>30</v>
      </c>
      <c r="E39" s="4" t="s">
        <v>184</v>
      </c>
      <c r="F39" s="24"/>
    </row>
    <row r="40" spans="1:12">
      <c r="A40" s="22" t="s">
        <v>180</v>
      </c>
      <c r="B40" s="23">
        <v>500</v>
      </c>
      <c r="C40" s="58">
        <f t="shared" ref="C40:C47" si="0">D40</f>
        <v>30</v>
      </c>
      <c r="D40" s="58">
        <f t="shared" ref="C40:D53" si="1">($B$8/2)*$D$4*1.2</f>
        <v>30</v>
      </c>
      <c r="E40" s="4" t="s">
        <v>184</v>
      </c>
      <c r="F40" s="24"/>
    </row>
    <row r="41" spans="1:12">
      <c r="A41" s="22" t="s">
        <v>203</v>
      </c>
      <c r="B41" s="23">
        <v>250</v>
      </c>
      <c r="C41" s="58">
        <f t="shared" si="0"/>
        <v>30</v>
      </c>
      <c r="D41" s="58">
        <f t="shared" si="1"/>
        <v>30</v>
      </c>
      <c r="E41" s="4" t="s">
        <v>184</v>
      </c>
      <c r="F41" s="24"/>
    </row>
    <row r="42" spans="1:12">
      <c r="A42" s="22" t="s">
        <v>204</v>
      </c>
      <c r="B42" s="23">
        <v>125</v>
      </c>
      <c r="C42" s="58">
        <f t="shared" si="0"/>
        <v>30</v>
      </c>
      <c r="D42" s="58">
        <f t="shared" si="1"/>
        <v>30</v>
      </c>
      <c r="E42" s="4" t="s">
        <v>184</v>
      </c>
      <c r="F42" s="24"/>
    </row>
    <row r="43" spans="1:12">
      <c r="A43" s="22" t="s">
        <v>205</v>
      </c>
      <c r="B43" s="23">
        <v>62.5</v>
      </c>
      <c r="C43" s="58">
        <f t="shared" si="0"/>
        <v>30</v>
      </c>
      <c r="D43" s="58">
        <f t="shared" si="1"/>
        <v>30</v>
      </c>
      <c r="E43" s="4" t="s">
        <v>184</v>
      </c>
      <c r="F43" s="24"/>
    </row>
    <row r="44" spans="1:12">
      <c r="A44" s="22" t="s">
        <v>206</v>
      </c>
      <c r="B44" s="23">
        <v>31.25</v>
      </c>
      <c r="C44" s="58">
        <f t="shared" si="0"/>
        <v>30</v>
      </c>
      <c r="D44" s="58">
        <f t="shared" si="1"/>
        <v>30</v>
      </c>
      <c r="E44" s="4" t="s">
        <v>184</v>
      </c>
      <c r="F44" s="24"/>
    </row>
    <row r="45" spans="1:12">
      <c r="A45" s="22" t="s">
        <v>207</v>
      </c>
      <c r="B45" s="23">
        <v>15.625</v>
      </c>
      <c r="C45" s="58">
        <f t="shared" si="0"/>
        <v>30</v>
      </c>
      <c r="D45" s="58">
        <f t="shared" si="1"/>
        <v>30</v>
      </c>
      <c r="E45" s="4" t="s">
        <v>184</v>
      </c>
      <c r="F45" s="24"/>
    </row>
    <row r="46" spans="1:12">
      <c r="A46" s="22" t="s">
        <v>17</v>
      </c>
      <c r="B46" s="23">
        <v>7.8125</v>
      </c>
      <c r="C46" s="58">
        <f t="shared" si="0"/>
        <v>30</v>
      </c>
      <c r="D46" s="58">
        <f t="shared" si="1"/>
        <v>30</v>
      </c>
      <c r="E46" s="4" t="s">
        <v>184</v>
      </c>
      <c r="F46" s="24"/>
    </row>
    <row r="47" spans="1:12">
      <c r="A47" s="22" t="s">
        <v>178</v>
      </c>
      <c r="B47" s="23">
        <v>3.90625</v>
      </c>
      <c r="C47" s="58">
        <f t="shared" si="0"/>
        <v>30</v>
      </c>
      <c r="D47" s="58">
        <f t="shared" si="1"/>
        <v>30</v>
      </c>
      <c r="E47" s="4" t="s">
        <v>184</v>
      </c>
      <c r="F47" t="s">
        <v>196</v>
      </c>
    </row>
    <row r="48" spans="1:12">
      <c r="A48" s="22" t="s">
        <v>181</v>
      </c>
      <c r="B48" s="4" t="s">
        <v>171</v>
      </c>
      <c r="C48" s="58">
        <f t="shared" si="1"/>
        <v>30</v>
      </c>
      <c r="D48" s="57" t="s">
        <v>184</v>
      </c>
      <c r="E48" s="4" t="s">
        <v>184</v>
      </c>
      <c r="F48" s="52"/>
    </row>
    <row r="49" spans="1:12">
      <c r="A49" s="22" t="s">
        <v>208</v>
      </c>
      <c r="B49" s="4" t="s">
        <v>171</v>
      </c>
      <c r="C49" s="58">
        <f t="shared" si="1"/>
        <v>30</v>
      </c>
      <c r="D49" s="20" t="s">
        <v>184</v>
      </c>
      <c r="E49" s="4" t="s">
        <v>184</v>
      </c>
    </row>
    <row r="50" spans="1:12">
      <c r="A50" s="50" t="s">
        <v>209</v>
      </c>
      <c r="B50" s="51" t="s">
        <v>171</v>
      </c>
      <c r="C50" s="58">
        <f t="shared" si="1"/>
        <v>30</v>
      </c>
      <c r="D50" s="20" t="s">
        <v>184</v>
      </c>
      <c r="E50" s="4" t="s">
        <v>184</v>
      </c>
    </row>
    <row r="51" spans="1:12">
      <c r="A51" s="22" t="s">
        <v>210</v>
      </c>
      <c r="B51" s="4" t="s">
        <v>171</v>
      </c>
      <c r="C51" s="58">
        <f t="shared" si="1"/>
        <v>30</v>
      </c>
      <c r="D51" s="20" t="s">
        <v>184</v>
      </c>
      <c r="E51" s="4" t="s">
        <v>184</v>
      </c>
    </row>
    <row r="52" spans="1:12">
      <c r="A52" s="22" t="s">
        <v>211</v>
      </c>
      <c r="B52" s="4" t="s">
        <v>171</v>
      </c>
      <c r="C52" s="58">
        <f t="shared" si="1"/>
        <v>30</v>
      </c>
      <c r="D52" s="20" t="s">
        <v>184</v>
      </c>
      <c r="E52" s="4" t="s">
        <v>184</v>
      </c>
    </row>
    <row r="53" spans="1:12">
      <c r="A53" s="22" t="s">
        <v>212</v>
      </c>
      <c r="B53" s="4" t="s">
        <v>171</v>
      </c>
      <c r="C53" s="58">
        <f t="shared" si="1"/>
        <v>30</v>
      </c>
      <c r="D53" s="20" t="s">
        <v>184</v>
      </c>
      <c r="E53" s="4" t="s">
        <v>184</v>
      </c>
    </row>
    <row r="54" spans="1:12">
      <c r="A54" s="22" t="s">
        <v>176</v>
      </c>
      <c r="B54" s="4" t="s">
        <v>157</v>
      </c>
      <c r="C54" s="58">
        <f>$C$53-E54</f>
        <v>28</v>
      </c>
      <c r="D54" s="20" t="s">
        <v>184</v>
      </c>
      <c r="E54" s="58">
        <f>((2/30)*$B$8/2*$D$4*1.2)</f>
        <v>2</v>
      </c>
    </row>
    <row r="55" spans="1:12">
      <c r="A55" s="22" t="s">
        <v>179</v>
      </c>
      <c r="B55" s="4" t="s">
        <v>157</v>
      </c>
      <c r="C55" s="58">
        <f t="shared" ref="C55:C61" si="2">$C$53-E55</f>
        <v>28</v>
      </c>
      <c r="D55" s="20" t="s">
        <v>184</v>
      </c>
      <c r="E55" s="58">
        <f t="shared" ref="E55:E61" si="3">((2/30)*$B$8/2*$D$4*1.2)</f>
        <v>2</v>
      </c>
    </row>
    <row r="56" spans="1:12">
      <c r="A56" s="22" t="s">
        <v>182</v>
      </c>
      <c r="B56" s="4" t="s">
        <v>157</v>
      </c>
      <c r="C56" s="58">
        <f t="shared" si="2"/>
        <v>28</v>
      </c>
      <c r="D56" s="20" t="s">
        <v>184</v>
      </c>
      <c r="E56" s="58">
        <f t="shared" si="3"/>
        <v>2</v>
      </c>
    </row>
    <row r="57" spans="1:12">
      <c r="A57" s="22" t="s">
        <v>213</v>
      </c>
      <c r="B57" s="4" t="s">
        <v>157</v>
      </c>
      <c r="C57" s="58">
        <f t="shared" si="2"/>
        <v>28</v>
      </c>
      <c r="D57" s="20" t="s">
        <v>184</v>
      </c>
      <c r="E57" s="58">
        <f t="shared" si="3"/>
        <v>2</v>
      </c>
    </row>
    <row r="58" spans="1:12">
      <c r="A58" s="22" t="s">
        <v>214</v>
      </c>
      <c r="B58" s="4" t="s">
        <v>157</v>
      </c>
      <c r="C58" s="58">
        <f t="shared" si="2"/>
        <v>28</v>
      </c>
      <c r="D58" s="20" t="s">
        <v>184</v>
      </c>
      <c r="E58" s="58">
        <f t="shared" si="3"/>
        <v>2</v>
      </c>
      <c r="G58" s="24"/>
      <c r="H58" s="24"/>
    </row>
    <row r="59" spans="1:12">
      <c r="A59" s="22" t="s">
        <v>215</v>
      </c>
      <c r="B59" s="4" t="s">
        <v>157</v>
      </c>
      <c r="C59" s="58">
        <f t="shared" si="2"/>
        <v>28</v>
      </c>
      <c r="D59" s="20" t="s">
        <v>184</v>
      </c>
      <c r="E59" s="58">
        <f t="shared" si="3"/>
        <v>2</v>
      </c>
      <c r="G59" s="24"/>
      <c r="H59" s="24"/>
    </row>
    <row r="60" spans="1:12">
      <c r="A60" s="22" t="s">
        <v>216</v>
      </c>
      <c r="B60" s="4" t="s">
        <v>157</v>
      </c>
      <c r="C60" s="58">
        <f t="shared" si="2"/>
        <v>28</v>
      </c>
      <c r="D60" s="20" t="s">
        <v>184</v>
      </c>
      <c r="E60" s="58">
        <f t="shared" si="3"/>
        <v>2</v>
      </c>
      <c r="G60" s="24"/>
      <c r="H60" s="24"/>
    </row>
    <row r="61" spans="1:12">
      <c r="A61" s="22" t="s">
        <v>217</v>
      </c>
      <c r="B61" s="4" t="s">
        <v>157</v>
      </c>
      <c r="C61" s="58">
        <f t="shared" si="2"/>
        <v>28</v>
      </c>
      <c r="D61" s="20" t="s">
        <v>184</v>
      </c>
      <c r="E61" s="58">
        <f t="shared" si="3"/>
        <v>2</v>
      </c>
      <c r="G61" s="24"/>
      <c r="H61" s="24"/>
    </row>
    <row r="62" spans="1:12">
      <c r="A62" s="49"/>
      <c r="G62" s="24"/>
      <c r="H62" s="24"/>
    </row>
    <row r="63" spans="1:12">
      <c r="A63" s="11" t="s">
        <v>192</v>
      </c>
      <c r="G63" s="24"/>
      <c r="H63" s="24"/>
      <c r="L63" s="25"/>
    </row>
    <row r="64" spans="1:12">
      <c r="B64" t="s">
        <v>161</v>
      </c>
      <c r="G64" s="24"/>
      <c r="H64" s="24"/>
      <c r="L64" s="25"/>
    </row>
    <row r="65" spans="1:25">
      <c r="B65" t="str">
        <f>"b) To each well of  the Sample Plate, pipette "&amp;C61&amp;" µl of 1XTE and "&amp;E61&amp;" µl of Harvested C1 sample"</f>
        <v>b) To each well of  the Sample Plate, pipette 28 µl of 1XTE and 2 µl of Harvested C1 sample</v>
      </c>
      <c r="G65" s="24"/>
      <c r="H65" s="24"/>
      <c r="L65" s="25"/>
    </row>
    <row r="66" spans="1:25">
      <c r="B66" t="s">
        <v>162</v>
      </c>
      <c r="G66" s="26"/>
      <c r="H66" s="26"/>
    </row>
    <row r="67" spans="1:25">
      <c r="B67" t="s">
        <v>163</v>
      </c>
      <c r="G67" s="26"/>
      <c r="H67" s="26"/>
    </row>
    <row r="68" spans="1:25">
      <c r="G68" s="26"/>
      <c r="H68" s="26"/>
    </row>
    <row r="69" spans="1:25">
      <c r="A69" s="11" t="str">
        <f>"6) Pipette "&amp;B8/2*D4*1.2&amp;" ul diluted PicoGreen working solution into each well of the Standard Plate and Sample Plate."</f>
        <v>6) Pipette 30 ul diluted PicoGreen working solution into each well of the Standard Plate and Sample Plate.</v>
      </c>
      <c r="G69" s="24"/>
      <c r="H69" s="24"/>
    </row>
    <row r="70" spans="1:25" ht="15" customHeight="1">
      <c r="B70" s="48" t="s">
        <v>195</v>
      </c>
      <c r="C70" s="47"/>
      <c r="D70" s="47"/>
      <c r="E70" s="47"/>
      <c r="F70" s="47"/>
      <c r="G70" s="47"/>
      <c r="H70" s="47"/>
      <c r="I70" s="47"/>
      <c r="J70" s="47"/>
      <c r="K70" s="47"/>
      <c r="L70" s="47"/>
      <c r="M70" s="47"/>
      <c r="N70" s="47"/>
      <c r="O70" s="47"/>
      <c r="P70" s="47"/>
      <c r="Q70" s="47"/>
      <c r="R70" s="47"/>
    </row>
    <row r="71" spans="1:25" ht="15" customHeight="1">
      <c r="B71" s="48"/>
      <c r="C71" s="47"/>
      <c r="D71" s="47"/>
      <c r="E71" s="47"/>
      <c r="F71" s="47"/>
      <c r="G71" s="47"/>
      <c r="H71" s="47"/>
      <c r="I71" s="47"/>
      <c r="J71" s="47"/>
      <c r="K71" s="47"/>
      <c r="L71" s="47"/>
      <c r="M71" s="47"/>
      <c r="N71" s="47"/>
      <c r="O71" s="47"/>
      <c r="P71" s="47"/>
      <c r="Q71" s="47"/>
      <c r="R71" s="47"/>
    </row>
    <row r="72" spans="1:25">
      <c r="A72" s="11" t="str">
        <f>"7) Transfer "&amp;B8&amp;" µl of the mix from both Standard Plate and Sample Plate to corresponding wells of a 384-well plate in duplicate as shown below."</f>
        <v>7) Transfer 25 µl of the mix from both Standard Plate and Sample Plate to corresponding wells of a 384-well plate in duplicate as shown below.</v>
      </c>
    </row>
    <row r="74" spans="1:25">
      <c r="A74" s="11" t="s">
        <v>158</v>
      </c>
    </row>
    <row r="75" spans="1:25">
      <c r="A75" s="4"/>
      <c r="B75" s="19">
        <v>1</v>
      </c>
      <c r="C75" s="19">
        <v>2</v>
      </c>
      <c r="D75" s="19">
        <v>3</v>
      </c>
      <c r="E75" s="19">
        <v>4</v>
      </c>
      <c r="F75" s="19">
        <v>5</v>
      </c>
      <c r="G75" s="19">
        <v>6</v>
      </c>
      <c r="H75" s="19">
        <v>7</v>
      </c>
      <c r="I75" s="19">
        <v>8</v>
      </c>
      <c r="J75" s="19">
        <v>9</v>
      </c>
      <c r="K75" s="19">
        <v>10</v>
      </c>
      <c r="L75" s="19">
        <v>11</v>
      </c>
      <c r="M75" s="19">
        <v>12</v>
      </c>
      <c r="N75" s="19">
        <v>13</v>
      </c>
      <c r="O75" s="19">
        <v>14</v>
      </c>
      <c r="P75" s="19">
        <v>15</v>
      </c>
      <c r="Q75" s="19">
        <v>16</v>
      </c>
      <c r="R75" s="19">
        <v>17</v>
      </c>
      <c r="S75" s="19">
        <v>18</v>
      </c>
      <c r="T75" s="19">
        <v>19</v>
      </c>
      <c r="U75" s="19">
        <v>20</v>
      </c>
      <c r="V75" s="19">
        <v>21</v>
      </c>
      <c r="W75" s="19">
        <v>22</v>
      </c>
      <c r="X75" s="19">
        <v>23</v>
      </c>
      <c r="Y75" s="19">
        <v>24</v>
      </c>
    </row>
    <row r="76" spans="1:25">
      <c r="A76" s="19" t="s">
        <v>1</v>
      </c>
      <c r="B76" s="33" t="s">
        <v>147</v>
      </c>
      <c r="C76" s="33" t="s">
        <v>147</v>
      </c>
      <c r="D76" s="34" t="s">
        <v>155</v>
      </c>
      <c r="E76" s="34" t="s">
        <v>155</v>
      </c>
      <c r="F76" s="35" t="s">
        <v>157</v>
      </c>
      <c r="G76" s="35" t="s">
        <v>157</v>
      </c>
      <c r="H76" s="4"/>
      <c r="I76" s="4"/>
      <c r="J76" s="4"/>
      <c r="K76" s="4"/>
      <c r="L76" s="4"/>
      <c r="M76" s="4"/>
      <c r="N76" s="4"/>
      <c r="O76" s="4"/>
      <c r="P76" s="4"/>
      <c r="Q76" s="4"/>
      <c r="R76" s="4"/>
      <c r="S76" s="4"/>
      <c r="T76" s="4"/>
      <c r="U76" s="4"/>
      <c r="V76" s="4"/>
      <c r="W76" s="4"/>
      <c r="X76" s="4"/>
      <c r="Y76" s="4"/>
    </row>
    <row r="77" spans="1:25">
      <c r="A77" s="19" t="s">
        <v>2</v>
      </c>
      <c r="B77" s="4" t="s">
        <v>39</v>
      </c>
      <c r="C77" s="4" t="s">
        <v>39</v>
      </c>
      <c r="D77" s="4" t="s">
        <v>47</v>
      </c>
      <c r="E77" s="4" t="s">
        <v>47</v>
      </c>
      <c r="F77" s="4" t="s">
        <v>55</v>
      </c>
      <c r="G77" s="4" t="s">
        <v>55</v>
      </c>
      <c r="H77" s="4" t="s">
        <v>56</v>
      </c>
      <c r="I77" s="4" t="s">
        <v>56</v>
      </c>
      <c r="J77" s="4" t="s">
        <v>57</v>
      </c>
      <c r="K77" s="4" t="s">
        <v>57</v>
      </c>
      <c r="L77" s="4" t="s">
        <v>58</v>
      </c>
      <c r="M77" s="4" t="s">
        <v>58</v>
      </c>
      <c r="N77" s="4" t="s">
        <v>59</v>
      </c>
      <c r="O77" s="4" t="s">
        <v>59</v>
      </c>
      <c r="P77" s="4" t="s">
        <v>60</v>
      </c>
      <c r="Q77" s="4" t="s">
        <v>60</v>
      </c>
      <c r="R77" s="4" t="s">
        <v>61</v>
      </c>
      <c r="S77" s="4" t="s">
        <v>61</v>
      </c>
      <c r="T77" s="4" t="s">
        <v>62</v>
      </c>
      <c r="U77" s="4" t="s">
        <v>62</v>
      </c>
      <c r="V77" s="4" t="s">
        <v>63</v>
      </c>
      <c r="W77" s="4" t="s">
        <v>63</v>
      </c>
      <c r="X77" s="4" t="s">
        <v>64</v>
      </c>
      <c r="Y77" s="4" t="s">
        <v>64</v>
      </c>
    </row>
    <row r="78" spans="1:25">
      <c r="A78" s="19" t="s">
        <v>0</v>
      </c>
      <c r="B78" s="33" t="s">
        <v>148</v>
      </c>
      <c r="C78" s="33" t="s">
        <v>148</v>
      </c>
      <c r="D78" s="34" t="s">
        <v>156</v>
      </c>
      <c r="E78" s="34" t="s">
        <v>156</v>
      </c>
      <c r="F78" s="35" t="s">
        <v>157</v>
      </c>
      <c r="G78" s="35" t="s">
        <v>157</v>
      </c>
      <c r="H78" s="4"/>
      <c r="I78" s="4"/>
      <c r="J78" s="4"/>
      <c r="K78" s="4"/>
      <c r="L78" s="4"/>
      <c r="M78" s="4"/>
      <c r="N78" s="4"/>
      <c r="O78" s="4"/>
      <c r="P78" s="4"/>
      <c r="Q78" s="4"/>
      <c r="R78" s="4"/>
      <c r="S78" s="4"/>
      <c r="T78" s="4"/>
      <c r="U78" s="4"/>
      <c r="V78" s="4"/>
      <c r="W78" s="4"/>
      <c r="X78" s="4"/>
      <c r="Y78" s="4"/>
    </row>
    <row r="79" spans="1:25">
      <c r="A79" s="19" t="s">
        <v>3</v>
      </c>
      <c r="B79" s="4" t="s">
        <v>40</v>
      </c>
      <c r="C79" s="4" t="s">
        <v>40</v>
      </c>
      <c r="D79" s="4" t="s">
        <v>48</v>
      </c>
      <c r="E79" s="4" t="s">
        <v>48</v>
      </c>
      <c r="F79" s="4" t="s">
        <v>65</v>
      </c>
      <c r="G79" s="4" t="s">
        <v>65</v>
      </c>
      <c r="H79" s="4" t="s">
        <v>66</v>
      </c>
      <c r="I79" s="4" t="s">
        <v>66</v>
      </c>
      <c r="J79" s="4" t="s">
        <v>67</v>
      </c>
      <c r="K79" s="4" t="s">
        <v>67</v>
      </c>
      <c r="L79" s="4" t="s">
        <v>68</v>
      </c>
      <c r="M79" s="4" t="s">
        <v>68</v>
      </c>
      <c r="N79" s="4" t="s">
        <v>69</v>
      </c>
      <c r="O79" s="4" t="s">
        <v>69</v>
      </c>
      <c r="P79" s="4" t="s">
        <v>70</v>
      </c>
      <c r="Q79" s="4" t="s">
        <v>70</v>
      </c>
      <c r="R79" s="4" t="s">
        <v>71</v>
      </c>
      <c r="S79" s="4" t="s">
        <v>71</v>
      </c>
      <c r="T79" s="4" t="s">
        <v>72</v>
      </c>
      <c r="U79" s="4" t="s">
        <v>72</v>
      </c>
      <c r="V79" s="4" t="s">
        <v>73</v>
      </c>
      <c r="W79" s="4" t="s">
        <v>73</v>
      </c>
      <c r="X79" s="4" t="s">
        <v>74</v>
      </c>
      <c r="Y79" s="4" t="s">
        <v>74</v>
      </c>
    </row>
    <row r="80" spans="1:25">
      <c r="A80" s="19" t="s">
        <v>4</v>
      </c>
      <c r="B80" s="33" t="s">
        <v>149</v>
      </c>
      <c r="C80" s="33" t="s">
        <v>149</v>
      </c>
      <c r="D80" s="28" t="s">
        <v>186</v>
      </c>
      <c r="E80" s="28" t="s">
        <v>186</v>
      </c>
      <c r="F80" s="35" t="s">
        <v>157</v>
      </c>
      <c r="G80" s="35" t="s">
        <v>157</v>
      </c>
      <c r="H80" s="4"/>
      <c r="I80" s="4"/>
      <c r="J80" s="4"/>
      <c r="K80" s="4"/>
      <c r="L80" s="4"/>
      <c r="M80" s="4"/>
      <c r="N80" s="4"/>
      <c r="O80" s="4"/>
      <c r="P80" s="4"/>
      <c r="Q80" s="4"/>
      <c r="R80" s="4"/>
      <c r="S80" s="4"/>
      <c r="T80" s="4"/>
      <c r="U80" s="4"/>
      <c r="V80" s="4"/>
      <c r="W80" s="4"/>
      <c r="X80" s="4"/>
      <c r="Y80" s="4"/>
    </row>
    <row r="81" spans="1:25">
      <c r="A81" s="19" t="s">
        <v>5</v>
      </c>
      <c r="B81" s="4" t="s">
        <v>41</v>
      </c>
      <c r="C81" s="4" t="s">
        <v>41</v>
      </c>
      <c r="D81" s="4" t="s">
        <v>49</v>
      </c>
      <c r="E81" s="4" t="s">
        <v>49</v>
      </c>
      <c r="F81" s="4" t="s">
        <v>75</v>
      </c>
      <c r="G81" s="4" t="s">
        <v>75</v>
      </c>
      <c r="H81" s="4" t="s">
        <v>76</v>
      </c>
      <c r="I81" s="4" t="s">
        <v>76</v>
      </c>
      <c r="J81" s="4" t="s">
        <v>77</v>
      </c>
      <c r="K81" s="4" t="s">
        <v>77</v>
      </c>
      <c r="L81" s="4" t="s">
        <v>78</v>
      </c>
      <c r="M81" s="4" t="s">
        <v>78</v>
      </c>
      <c r="N81" s="4" t="s">
        <v>79</v>
      </c>
      <c r="O81" s="4" t="s">
        <v>79</v>
      </c>
      <c r="P81" s="4" t="s">
        <v>80</v>
      </c>
      <c r="Q81" s="4" t="s">
        <v>80</v>
      </c>
      <c r="R81" s="4" t="s">
        <v>81</v>
      </c>
      <c r="S81" s="4" t="s">
        <v>81</v>
      </c>
      <c r="T81" s="4" t="s">
        <v>82</v>
      </c>
      <c r="U81" s="4" t="s">
        <v>82</v>
      </c>
      <c r="V81" s="4" t="s">
        <v>83</v>
      </c>
      <c r="W81" s="4" t="s">
        <v>83</v>
      </c>
      <c r="X81" s="4" t="s">
        <v>84</v>
      </c>
      <c r="Y81" s="4" t="s">
        <v>84</v>
      </c>
    </row>
    <row r="82" spans="1:25">
      <c r="A82" s="19" t="s">
        <v>6</v>
      </c>
      <c r="B82" s="33" t="s">
        <v>150</v>
      </c>
      <c r="C82" s="33" t="s">
        <v>150</v>
      </c>
      <c r="D82" s="28" t="s">
        <v>186</v>
      </c>
      <c r="E82" s="28" t="s">
        <v>186</v>
      </c>
      <c r="F82" s="35" t="s">
        <v>157</v>
      </c>
      <c r="G82" s="35" t="s">
        <v>157</v>
      </c>
      <c r="H82" s="4"/>
      <c r="I82" s="4"/>
      <c r="J82" s="4"/>
      <c r="K82" s="4"/>
      <c r="L82" s="4"/>
      <c r="M82" s="4"/>
      <c r="N82" s="4"/>
      <c r="O82" s="4"/>
      <c r="P82" s="4"/>
      <c r="Q82" s="4"/>
      <c r="R82" s="4"/>
      <c r="S82" s="4"/>
      <c r="T82" s="4"/>
      <c r="U82" s="4"/>
      <c r="V82" s="4"/>
      <c r="W82" s="4"/>
      <c r="X82" s="4"/>
      <c r="Y82" s="4"/>
    </row>
    <row r="83" spans="1:25">
      <c r="A83" s="19" t="s">
        <v>7</v>
      </c>
      <c r="B83" s="4" t="s">
        <v>42</v>
      </c>
      <c r="C83" s="4" t="s">
        <v>42</v>
      </c>
      <c r="D83" s="4" t="s">
        <v>50</v>
      </c>
      <c r="E83" s="4" t="s">
        <v>50</v>
      </c>
      <c r="F83" s="4" t="s">
        <v>85</v>
      </c>
      <c r="G83" s="4" t="s">
        <v>85</v>
      </c>
      <c r="H83" s="4" t="s">
        <v>86</v>
      </c>
      <c r="I83" s="4" t="s">
        <v>86</v>
      </c>
      <c r="J83" s="4" t="s">
        <v>87</v>
      </c>
      <c r="K83" s="4" t="s">
        <v>87</v>
      </c>
      <c r="L83" s="4" t="s">
        <v>88</v>
      </c>
      <c r="M83" s="4" t="s">
        <v>88</v>
      </c>
      <c r="N83" s="4" t="s">
        <v>89</v>
      </c>
      <c r="O83" s="4" t="s">
        <v>89</v>
      </c>
      <c r="P83" s="4" t="s">
        <v>90</v>
      </c>
      <c r="Q83" s="4" t="s">
        <v>90</v>
      </c>
      <c r="R83" s="4" t="s">
        <v>91</v>
      </c>
      <c r="S83" s="4" t="s">
        <v>91</v>
      </c>
      <c r="T83" s="4" t="s">
        <v>92</v>
      </c>
      <c r="U83" s="4" t="s">
        <v>92</v>
      </c>
      <c r="V83" s="4" t="s">
        <v>93</v>
      </c>
      <c r="W83" s="4" t="s">
        <v>93</v>
      </c>
      <c r="X83" s="4" t="s">
        <v>94</v>
      </c>
      <c r="Y83" s="4" t="s">
        <v>94</v>
      </c>
    </row>
    <row r="84" spans="1:25">
      <c r="A84" s="19" t="s">
        <v>8</v>
      </c>
      <c r="B84" s="33" t="s">
        <v>151</v>
      </c>
      <c r="C84" s="33" t="s">
        <v>151</v>
      </c>
      <c r="D84" s="28" t="s">
        <v>186</v>
      </c>
      <c r="E84" s="28" t="s">
        <v>186</v>
      </c>
      <c r="F84" s="35" t="s">
        <v>157</v>
      </c>
      <c r="G84" s="35" t="s">
        <v>157</v>
      </c>
      <c r="H84" s="4"/>
      <c r="I84" s="4"/>
      <c r="J84" s="4"/>
      <c r="K84" s="4"/>
      <c r="L84" s="4"/>
      <c r="M84" s="4"/>
      <c r="N84" s="4"/>
      <c r="O84" s="4"/>
      <c r="P84" s="4"/>
      <c r="Q84" s="4"/>
      <c r="R84" s="4"/>
      <c r="S84" s="4"/>
      <c r="T84" s="4"/>
      <c r="U84" s="4"/>
      <c r="V84" s="4"/>
      <c r="W84" s="4"/>
      <c r="X84" s="4"/>
      <c r="Y84" s="4"/>
    </row>
    <row r="85" spans="1:25">
      <c r="A85" s="19" t="s">
        <v>9</v>
      </c>
      <c r="B85" s="4" t="s">
        <v>43</v>
      </c>
      <c r="C85" s="4" t="s">
        <v>43</v>
      </c>
      <c r="D85" s="4" t="s">
        <v>51</v>
      </c>
      <c r="E85" s="4" t="s">
        <v>51</v>
      </c>
      <c r="F85" s="4" t="s">
        <v>95</v>
      </c>
      <c r="G85" s="4" t="s">
        <v>95</v>
      </c>
      <c r="H85" s="4" t="s">
        <v>96</v>
      </c>
      <c r="I85" s="4" t="s">
        <v>96</v>
      </c>
      <c r="J85" s="4" t="s">
        <v>97</v>
      </c>
      <c r="K85" s="4" t="s">
        <v>97</v>
      </c>
      <c r="L85" s="4" t="s">
        <v>98</v>
      </c>
      <c r="M85" s="4" t="s">
        <v>98</v>
      </c>
      <c r="N85" s="4" t="s">
        <v>99</v>
      </c>
      <c r="O85" s="4" t="s">
        <v>99</v>
      </c>
      <c r="P85" s="4" t="s">
        <v>100</v>
      </c>
      <c r="Q85" s="4" t="s">
        <v>100</v>
      </c>
      <c r="R85" s="4" t="s">
        <v>101</v>
      </c>
      <c r="S85" s="4" t="s">
        <v>101</v>
      </c>
      <c r="T85" s="4" t="s">
        <v>102</v>
      </c>
      <c r="U85" s="4" t="s">
        <v>102</v>
      </c>
      <c r="V85" s="4" t="s">
        <v>103</v>
      </c>
      <c r="W85" s="4" t="s">
        <v>103</v>
      </c>
      <c r="X85" s="4" t="s">
        <v>104</v>
      </c>
      <c r="Y85" s="4" t="s">
        <v>104</v>
      </c>
    </row>
    <row r="86" spans="1:25">
      <c r="A86" s="19" t="s">
        <v>10</v>
      </c>
      <c r="B86" s="33" t="s">
        <v>152</v>
      </c>
      <c r="C86" s="33" t="s">
        <v>152</v>
      </c>
      <c r="D86" s="28" t="s">
        <v>186</v>
      </c>
      <c r="E86" s="28" t="s">
        <v>186</v>
      </c>
      <c r="F86" s="35" t="s">
        <v>157</v>
      </c>
      <c r="G86" s="35" t="s">
        <v>157</v>
      </c>
      <c r="H86" s="4"/>
      <c r="I86" s="4"/>
      <c r="J86" s="4"/>
      <c r="K86" s="4"/>
      <c r="L86" s="4"/>
      <c r="M86" s="4"/>
      <c r="N86" s="4"/>
      <c r="O86" s="4"/>
      <c r="P86" s="4"/>
      <c r="Q86" s="4"/>
      <c r="R86" s="4"/>
      <c r="S86" s="4"/>
      <c r="T86" s="4"/>
      <c r="U86" s="4"/>
      <c r="V86" s="4"/>
      <c r="W86" s="4"/>
      <c r="X86" s="4"/>
      <c r="Y86" s="4"/>
    </row>
    <row r="87" spans="1:25">
      <c r="A87" s="19" t="s">
        <v>11</v>
      </c>
      <c r="B87" s="4" t="s">
        <v>44</v>
      </c>
      <c r="C87" s="4" t="s">
        <v>44</v>
      </c>
      <c r="D87" s="4" t="s">
        <v>52</v>
      </c>
      <c r="E87" s="4" t="s">
        <v>52</v>
      </c>
      <c r="F87" s="4" t="s">
        <v>105</v>
      </c>
      <c r="G87" s="4" t="s">
        <v>105</v>
      </c>
      <c r="H87" s="4" t="s">
        <v>106</v>
      </c>
      <c r="I87" s="4" t="s">
        <v>106</v>
      </c>
      <c r="J87" s="4" t="s">
        <v>107</v>
      </c>
      <c r="K87" s="4" t="s">
        <v>107</v>
      </c>
      <c r="L87" s="4" t="s">
        <v>108</v>
      </c>
      <c r="M87" s="4" t="s">
        <v>108</v>
      </c>
      <c r="N87" s="4" t="s">
        <v>109</v>
      </c>
      <c r="O87" s="4" t="s">
        <v>109</v>
      </c>
      <c r="P87" s="4" t="s">
        <v>110</v>
      </c>
      <c r="Q87" s="4" t="s">
        <v>110</v>
      </c>
      <c r="R87" s="4" t="s">
        <v>111</v>
      </c>
      <c r="S87" s="4" t="s">
        <v>111</v>
      </c>
      <c r="T87" s="4" t="s">
        <v>112</v>
      </c>
      <c r="U87" s="4" t="s">
        <v>112</v>
      </c>
      <c r="V87" s="4" t="s">
        <v>113</v>
      </c>
      <c r="W87" s="4" t="s">
        <v>113</v>
      </c>
      <c r="X87" s="4" t="s">
        <v>114</v>
      </c>
      <c r="Y87" s="4" t="s">
        <v>114</v>
      </c>
    </row>
    <row r="88" spans="1:25">
      <c r="A88" s="19" t="s">
        <v>12</v>
      </c>
      <c r="B88" s="33" t="s">
        <v>153</v>
      </c>
      <c r="C88" s="33" t="s">
        <v>153</v>
      </c>
      <c r="D88" s="28" t="s">
        <v>186</v>
      </c>
      <c r="E88" s="28" t="s">
        <v>186</v>
      </c>
      <c r="F88" s="35" t="s">
        <v>157</v>
      </c>
      <c r="G88" s="35" t="s">
        <v>157</v>
      </c>
      <c r="H88" s="4"/>
      <c r="I88" s="4"/>
      <c r="J88" s="4"/>
      <c r="K88" s="4"/>
      <c r="L88" s="4"/>
      <c r="M88" s="4"/>
      <c r="N88" s="4"/>
      <c r="O88" s="4"/>
      <c r="P88" s="4"/>
      <c r="Q88" s="4"/>
      <c r="R88" s="4"/>
      <c r="S88" s="4"/>
      <c r="T88" s="4"/>
      <c r="U88" s="4"/>
      <c r="V88" s="4"/>
      <c r="W88" s="4"/>
      <c r="X88" s="4"/>
      <c r="Y88" s="4"/>
    </row>
    <row r="89" spans="1:25">
      <c r="A89" s="19" t="s">
        <v>13</v>
      </c>
      <c r="B89" s="4" t="s">
        <v>45</v>
      </c>
      <c r="C89" s="4" t="s">
        <v>45</v>
      </c>
      <c r="D89" s="4" t="s">
        <v>53</v>
      </c>
      <c r="E89" s="4" t="s">
        <v>53</v>
      </c>
      <c r="F89" s="4" t="s">
        <v>115</v>
      </c>
      <c r="G89" s="4" t="s">
        <v>115</v>
      </c>
      <c r="H89" s="4" t="s">
        <v>116</v>
      </c>
      <c r="I89" s="4" t="s">
        <v>116</v>
      </c>
      <c r="J89" s="4" t="s">
        <v>117</v>
      </c>
      <c r="K89" s="4" t="s">
        <v>117</v>
      </c>
      <c r="L89" s="4" t="s">
        <v>118</v>
      </c>
      <c r="M89" s="4" t="s">
        <v>118</v>
      </c>
      <c r="N89" s="4" t="s">
        <v>119</v>
      </c>
      <c r="O89" s="4" t="s">
        <v>119</v>
      </c>
      <c r="P89" s="4" t="s">
        <v>120</v>
      </c>
      <c r="Q89" s="4" t="s">
        <v>120</v>
      </c>
      <c r="R89" s="4" t="s">
        <v>121</v>
      </c>
      <c r="S89" s="4" t="s">
        <v>121</v>
      </c>
      <c r="T89" s="4" t="s">
        <v>122</v>
      </c>
      <c r="U89" s="4" t="s">
        <v>122</v>
      </c>
      <c r="V89" s="4" t="s">
        <v>123</v>
      </c>
      <c r="W89" s="4" t="s">
        <v>123</v>
      </c>
      <c r="X89" s="4" t="s">
        <v>124</v>
      </c>
      <c r="Y89" s="4" t="s">
        <v>124</v>
      </c>
    </row>
    <row r="90" spans="1:25">
      <c r="A90" s="19" t="s">
        <v>14</v>
      </c>
      <c r="B90" s="33" t="s">
        <v>154</v>
      </c>
      <c r="C90" s="33" t="s">
        <v>154</v>
      </c>
      <c r="D90" s="28" t="s">
        <v>186</v>
      </c>
      <c r="E90" s="28" t="s">
        <v>186</v>
      </c>
      <c r="F90" s="35" t="s">
        <v>157</v>
      </c>
      <c r="G90" s="35" t="s">
        <v>157</v>
      </c>
      <c r="H90" s="4"/>
      <c r="I90" s="4"/>
      <c r="J90" s="4"/>
      <c r="K90" s="4"/>
      <c r="L90" s="4"/>
      <c r="M90" s="4"/>
      <c r="N90" s="4"/>
      <c r="O90" s="4"/>
      <c r="P90" s="4"/>
      <c r="Q90" s="4"/>
      <c r="R90" s="4"/>
      <c r="S90" s="4"/>
      <c r="T90" s="4"/>
      <c r="U90" s="4"/>
      <c r="V90" s="4"/>
      <c r="W90" s="4"/>
      <c r="X90" s="4"/>
      <c r="Y90" s="4"/>
    </row>
    <row r="91" spans="1:25">
      <c r="A91" s="19" t="s">
        <v>15</v>
      </c>
      <c r="B91" s="4" t="s">
        <v>46</v>
      </c>
      <c r="C91" s="4" t="s">
        <v>46</v>
      </c>
      <c r="D91" s="4" t="s">
        <v>54</v>
      </c>
      <c r="E91" s="4" t="s">
        <v>54</v>
      </c>
      <c r="F91" s="4" t="s">
        <v>125</v>
      </c>
      <c r="G91" s="4" t="s">
        <v>125</v>
      </c>
      <c r="H91" s="4" t="s">
        <v>126</v>
      </c>
      <c r="I91" s="4" t="s">
        <v>126</v>
      </c>
      <c r="J91" s="4" t="s">
        <v>127</v>
      </c>
      <c r="K91" s="4" t="s">
        <v>127</v>
      </c>
      <c r="L91" s="4" t="s">
        <v>128</v>
      </c>
      <c r="M91" s="4" t="s">
        <v>128</v>
      </c>
      <c r="N91" s="4" t="s">
        <v>129</v>
      </c>
      <c r="O91" s="4" t="s">
        <v>129</v>
      </c>
      <c r="P91" s="4" t="s">
        <v>130</v>
      </c>
      <c r="Q91" s="4" t="s">
        <v>130</v>
      </c>
      <c r="R91" s="4" t="s">
        <v>131</v>
      </c>
      <c r="S91" s="4" t="s">
        <v>131</v>
      </c>
      <c r="T91" s="4" t="s">
        <v>132</v>
      </c>
      <c r="U91" s="4" t="s">
        <v>132</v>
      </c>
      <c r="V91" s="4" t="s">
        <v>133</v>
      </c>
      <c r="W91" s="4" t="s">
        <v>133</v>
      </c>
      <c r="X91" s="4" t="s">
        <v>134</v>
      </c>
      <c r="Y91" s="4" t="s">
        <v>134</v>
      </c>
    </row>
    <row r="92" spans="1:25">
      <c r="A92" s="27" t="s">
        <v>164</v>
      </c>
    </row>
    <row r="93" spans="1:25">
      <c r="A93" s="30" t="s">
        <v>165</v>
      </c>
    </row>
    <row r="94" spans="1:25">
      <c r="A94" t="s">
        <v>166</v>
      </c>
    </row>
    <row r="95" spans="1:25">
      <c r="A95" t="s">
        <v>167</v>
      </c>
    </row>
    <row r="96" spans="1:25" s="32" customFormat="1" ht="34.5" customHeight="1">
      <c r="A96" s="73" t="s">
        <v>202</v>
      </c>
      <c r="B96" s="73"/>
      <c r="C96" s="73"/>
      <c r="D96" s="73"/>
      <c r="E96" s="73"/>
      <c r="F96" s="73"/>
      <c r="G96" s="73"/>
      <c r="H96" s="73"/>
      <c r="I96" s="73"/>
      <c r="J96" s="73"/>
      <c r="K96" s="73"/>
      <c r="L96" s="73"/>
      <c r="M96" s="73"/>
      <c r="N96" s="73"/>
      <c r="O96" s="73"/>
      <c r="P96" s="73"/>
      <c r="Q96" s="73"/>
      <c r="R96" s="73"/>
      <c r="S96" s="73"/>
      <c r="T96" s="73"/>
      <c r="U96" s="73"/>
      <c r="V96" s="73"/>
      <c r="W96" s="73"/>
      <c r="X96" s="73"/>
      <c r="Y96" s="73"/>
    </row>
  </sheetData>
  <mergeCells count="2">
    <mergeCell ref="A96:Y96"/>
    <mergeCell ref="B32:F33"/>
  </mergeCells>
  <phoneticPr fontId="21"/>
  <pageMargins left="0.45" right="0.45" top="0.75" bottom="0.75" header="0.3" footer="0.3"/>
  <pageSetup scale="50" orientation="portrait"/>
  <headerFooter differentOddEven="1">
    <oddHeader>&amp;C100-6260_B2</oddHeader>
    <oddFooter>&amp;RProtocol Page &amp;P of &amp;N</oddFooter>
  </headerFooter>
  <drawing r:id="rId1"/>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view="pageLayout" workbookViewId="0">
      <selection activeCell="D11" sqref="D11:E11"/>
    </sheetView>
  </sheetViews>
  <sheetFormatPr baseColWidth="10" defaultColWidth="8.83203125" defaultRowHeight="14" x14ac:dyDescent="0"/>
  <cols>
    <col min="1" max="1" width="3.33203125" customWidth="1"/>
    <col min="2" max="2" width="15.5" customWidth="1"/>
  </cols>
  <sheetData>
    <row r="1" spans="1:25">
      <c r="B1" s="38" t="s">
        <v>168</v>
      </c>
    </row>
    <row r="2" spans="1:25">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row>
    <row r="3" spans="1:25">
      <c r="A3" t="s">
        <v>1</v>
      </c>
      <c r="B3">
        <v>928261</v>
      </c>
      <c r="C3">
        <v>950872</v>
      </c>
      <c r="D3">
        <v>9369</v>
      </c>
      <c r="E3">
        <v>9616</v>
      </c>
      <c r="F3">
        <v>290</v>
      </c>
      <c r="G3">
        <v>340</v>
      </c>
      <c r="H3">
        <v>78</v>
      </c>
      <c r="I3">
        <v>70</v>
      </c>
      <c r="J3">
        <v>56</v>
      </c>
      <c r="K3">
        <v>109</v>
      </c>
      <c r="L3">
        <v>56</v>
      </c>
      <c r="M3">
        <v>53</v>
      </c>
      <c r="N3">
        <v>65</v>
      </c>
      <c r="O3">
        <v>48</v>
      </c>
      <c r="P3">
        <v>63</v>
      </c>
      <c r="Q3">
        <v>74</v>
      </c>
      <c r="R3">
        <v>61</v>
      </c>
      <c r="S3">
        <v>94</v>
      </c>
      <c r="T3">
        <v>54</v>
      </c>
      <c r="U3">
        <v>63</v>
      </c>
      <c r="V3">
        <v>49</v>
      </c>
      <c r="W3">
        <v>60</v>
      </c>
      <c r="X3">
        <v>61</v>
      </c>
      <c r="Y3">
        <v>68</v>
      </c>
    </row>
    <row r="4" spans="1:25">
      <c r="A4" t="s">
        <v>2</v>
      </c>
      <c r="B4">
        <v>29480</v>
      </c>
      <c r="C4">
        <v>29903</v>
      </c>
      <c r="D4">
        <v>30855</v>
      </c>
      <c r="E4">
        <v>28833</v>
      </c>
      <c r="F4">
        <v>27944</v>
      </c>
      <c r="G4">
        <v>30870</v>
      </c>
      <c r="H4">
        <v>30140</v>
      </c>
      <c r="I4">
        <v>29413</v>
      </c>
      <c r="J4">
        <v>26609</v>
      </c>
      <c r="K4">
        <v>27997</v>
      </c>
      <c r="L4">
        <v>28176</v>
      </c>
      <c r="M4">
        <v>26855</v>
      </c>
      <c r="N4">
        <v>23920</v>
      </c>
      <c r="O4">
        <v>24774</v>
      </c>
      <c r="P4">
        <v>28808</v>
      </c>
      <c r="Q4">
        <v>28090</v>
      </c>
      <c r="R4">
        <v>29970</v>
      </c>
      <c r="S4">
        <v>29150</v>
      </c>
      <c r="T4">
        <v>31001</v>
      </c>
      <c r="U4">
        <v>31065</v>
      </c>
      <c r="V4">
        <v>31711</v>
      </c>
      <c r="W4">
        <v>30171</v>
      </c>
      <c r="X4">
        <v>31829</v>
      </c>
      <c r="Y4">
        <v>32839</v>
      </c>
    </row>
    <row r="5" spans="1:25">
      <c r="A5" t="s">
        <v>0</v>
      </c>
      <c r="B5">
        <v>504989</v>
      </c>
      <c r="C5">
        <v>523946</v>
      </c>
      <c r="D5">
        <v>5115</v>
      </c>
      <c r="E5">
        <v>4979</v>
      </c>
      <c r="F5">
        <v>303</v>
      </c>
      <c r="G5">
        <v>324</v>
      </c>
      <c r="H5">
        <v>75</v>
      </c>
      <c r="I5">
        <v>66</v>
      </c>
      <c r="J5">
        <v>75</v>
      </c>
      <c r="K5">
        <v>72</v>
      </c>
      <c r="L5">
        <v>67</v>
      </c>
      <c r="M5">
        <v>63</v>
      </c>
      <c r="N5">
        <v>81</v>
      </c>
      <c r="O5">
        <v>60</v>
      </c>
      <c r="P5">
        <v>90</v>
      </c>
      <c r="Q5">
        <v>80</v>
      </c>
      <c r="R5">
        <v>62</v>
      </c>
      <c r="S5">
        <v>79</v>
      </c>
      <c r="T5">
        <v>78</v>
      </c>
      <c r="U5">
        <v>82</v>
      </c>
      <c r="V5">
        <v>68</v>
      </c>
      <c r="W5">
        <v>71</v>
      </c>
      <c r="X5">
        <v>64</v>
      </c>
      <c r="Y5">
        <v>55</v>
      </c>
    </row>
    <row r="6" spans="1:25">
      <c r="A6" t="s">
        <v>3</v>
      </c>
      <c r="B6">
        <v>29236</v>
      </c>
      <c r="C6">
        <v>29835</v>
      </c>
      <c r="D6">
        <v>31483</v>
      </c>
      <c r="E6">
        <v>28874</v>
      </c>
      <c r="F6">
        <v>30249</v>
      </c>
      <c r="G6">
        <v>29376</v>
      </c>
      <c r="H6">
        <v>28539</v>
      </c>
      <c r="I6">
        <v>26424</v>
      </c>
      <c r="J6">
        <v>28324</v>
      </c>
      <c r="K6">
        <v>27845</v>
      </c>
      <c r="L6">
        <v>28573</v>
      </c>
      <c r="M6">
        <v>28125</v>
      </c>
      <c r="N6">
        <v>31190</v>
      </c>
      <c r="O6">
        <v>30114</v>
      </c>
      <c r="P6">
        <v>31033</v>
      </c>
      <c r="Q6">
        <v>28775</v>
      </c>
      <c r="R6">
        <v>29963</v>
      </c>
      <c r="S6">
        <v>28808</v>
      </c>
      <c r="T6">
        <v>29696</v>
      </c>
      <c r="U6">
        <v>29793</v>
      </c>
      <c r="V6">
        <v>30229</v>
      </c>
      <c r="W6">
        <v>28581</v>
      </c>
      <c r="X6">
        <v>30553</v>
      </c>
      <c r="Y6">
        <v>33107</v>
      </c>
    </row>
    <row r="7" spans="1:25">
      <c r="A7" t="s">
        <v>4</v>
      </c>
      <c r="B7">
        <v>264859</v>
      </c>
      <c r="C7">
        <v>266846</v>
      </c>
      <c r="D7">
        <v>453</v>
      </c>
      <c r="E7">
        <v>412</v>
      </c>
      <c r="F7">
        <v>324</v>
      </c>
      <c r="G7">
        <v>345</v>
      </c>
      <c r="H7">
        <v>73</v>
      </c>
      <c r="I7">
        <v>57</v>
      </c>
      <c r="J7">
        <v>56</v>
      </c>
      <c r="K7">
        <v>51</v>
      </c>
      <c r="L7">
        <v>101</v>
      </c>
      <c r="M7">
        <v>68</v>
      </c>
      <c r="N7">
        <v>69</v>
      </c>
      <c r="O7">
        <v>70</v>
      </c>
      <c r="P7">
        <v>56</v>
      </c>
      <c r="Q7">
        <v>67</v>
      </c>
      <c r="R7">
        <v>40</v>
      </c>
      <c r="S7">
        <v>73</v>
      </c>
      <c r="T7">
        <v>57</v>
      </c>
      <c r="U7">
        <v>77</v>
      </c>
      <c r="V7">
        <v>59</v>
      </c>
      <c r="W7">
        <v>79</v>
      </c>
      <c r="X7">
        <v>75</v>
      </c>
      <c r="Y7">
        <v>50</v>
      </c>
    </row>
    <row r="8" spans="1:25">
      <c r="A8" t="s">
        <v>5</v>
      </c>
      <c r="B8">
        <v>29936</v>
      </c>
      <c r="C8">
        <v>37197</v>
      </c>
      <c r="D8">
        <v>33684</v>
      </c>
      <c r="E8">
        <v>31491</v>
      </c>
      <c r="F8">
        <v>17692</v>
      </c>
      <c r="G8">
        <v>16361</v>
      </c>
      <c r="H8">
        <v>30321</v>
      </c>
      <c r="I8">
        <v>29532</v>
      </c>
      <c r="J8">
        <v>28459</v>
      </c>
      <c r="K8">
        <v>27893</v>
      </c>
      <c r="L8">
        <v>29651</v>
      </c>
      <c r="M8">
        <v>27087</v>
      </c>
      <c r="N8">
        <v>31469</v>
      </c>
      <c r="O8">
        <v>31142</v>
      </c>
      <c r="P8">
        <v>34499</v>
      </c>
      <c r="Q8">
        <v>35311</v>
      </c>
      <c r="R8">
        <v>32409</v>
      </c>
      <c r="S8">
        <v>31591</v>
      </c>
      <c r="T8">
        <v>29384</v>
      </c>
      <c r="U8">
        <v>28616</v>
      </c>
      <c r="V8">
        <v>30611</v>
      </c>
      <c r="W8">
        <v>28201</v>
      </c>
      <c r="X8">
        <v>30657</v>
      </c>
      <c r="Y8">
        <v>31406</v>
      </c>
    </row>
    <row r="9" spans="1:25">
      <c r="A9" t="s">
        <v>6</v>
      </c>
      <c r="B9">
        <v>140651</v>
      </c>
      <c r="C9">
        <v>144466</v>
      </c>
      <c r="D9">
        <v>473</v>
      </c>
      <c r="E9">
        <v>518</v>
      </c>
      <c r="F9">
        <v>976</v>
      </c>
      <c r="G9">
        <v>292</v>
      </c>
      <c r="H9">
        <v>76</v>
      </c>
      <c r="I9">
        <v>43</v>
      </c>
      <c r="J9">
        <v>58</v>
      </c>
      <c r="K9">
        <v>54</v>
      </c>
      <c r="L9">
        <v>71</v>
      </c>
      <c r="M9">
        <v>55</v>
      </c>
      <c r="N9">
        <v>53</v>
      </c>
      <c r="O9">
        <v>75</v>
      </c>
      <c r="P9">
        <v>65</v>
      </c>
      <c r="Q9">
        <v>62</v>
      </c>
      <c r="R9">
        <v>51</v>
      </c>
      <c r="S9">
        <v>78</v>
      </c>
      <c r="T9">
        <v>93</v>
      </c>
      <c r="U9">
        <v>65</v>
      </c>
      <c r="V9">
        <v>75</v>
      </c>
      <c r="W9">
        <v>82</v>
      </c>
      <c r="X9">
        <v>64</v>
      </c>
      <c r="Y9">
        <v>82</v>
      </c>
    </row>
    <row r="10" spans="1:25">
      <c r="A10" t="s">
        <v>7</v>
      </c>
      <c r="B10">
        <v>27848</v>
      </c>
      <c r="C10">
        <v>28642</v>
      </c>
      <c r="D10">
        <v>31625</v>
      </c>
      <c r="E10">
        <v>30514</v>
      </c>
      <c r="F10">
        <v>31423</v>
      </c>
      <c r="G10">
        <v>31711</v>
      </c>
      <c r="H10">
        <v>30593</v>
      </c>
      <c r="I10">
        <v>29407</v>
      </c>
      <c r="J10">
        <v>30433</v>
      </c>
      <c r="K10">
        <v>29909</v>
      </c>
      <c r="L10">
        <v>30941</v>
      </c>
      <c r="M10">
        <v>29391</v>
      </c>
      <c r="N10">
        <v>30674</v>
      </c>
      <c r="O10">
        <v>31226</v>
      </c>
      <c r="P10">
        <v>31633</v>
      </c>
      <c r="Q10">
        <v>31236</v>
      </c>
      <c r="R10">
        <v>32227</v>
      </c>
      <c r="S10">
        <v>32314</v>
      </c>
      <c r="T10">
        <v>26803</v>
      </c>
      <c r="U10">
        <v>26626</v>
      </c>
      <c r="V10">
        <v>34410</v>
      </c>
      <c r="W10">
        <v>31015</v>
      </c>
      <c r="X10">
        <v>29587</v>
      </c>
      <c r="Y10">
        <v>30221</v>
      </c>
    </row>
    <row r="11" spans="1:25">
      <c r="A11" t="s">
        <v>8</v>
      </c>
      <c r="B11">
        <v>79032</v>
      </c>
      <c r="C11">
        <v>79262</v>
      </c>
      <c r="D11">
        <v>479</v>
      </c>
      <c r="E11">
        <v>476</v>
      </c>
      <c r="F11">
        <v>1077</v>
      </c>
      <c r="G11">
        <v>301</v>
      </c>
      <c r="H11">
        <v>68</v>
      </c>
      <c r="I11">
        <v>62</v>
      </c>
      <c r="J11">
        <v>58</v>
      </c>
      <c r="K11">
        <v>61</v>
      </c>
      <c r="L11">
        <v>49</v>
      </c>
      <c r="M11">
        <v>51</v>
      </c>
      <c r="N11">
        <v>58</v>
      </c>
      <c r="O11">
        <v>55</v>
      </c>
      <c r="P11">
        <v>56</v>
      </c>
      <c r="Q11">
        <v>51</v>
      </c>
      <c r="R11">
        <v>60</v>
      </c>
      <c r="S11">
        <v>54</v>
      </c>
      <c r="T11">
        <v>48</v>
      </c>
      <c r="U11">
        <v>54</v>
      </c>
      <c r="V11">
        <v>82</v>
      </c>
      <c r="W11">
        <v>73</v>
      </c>
      <c r="X11">
        <v>70</v>
      </c>
      <c r="Y11">
        <v>64</v>
      </c>
    </row>
    <row r="12" spans="1:25">
      <c r="A12" t="s">
        <v>9</v>
      </c>
      <c r="B12">
        <v>29564</v>
      </c>
      <c r="C12">
        <v>30226</v>
      </c>
      <c r="D12">
        <v>30293</v>
      </c>
      <c r="E12">
        <v>28897</v>
      </c>
      <c r="F12">
        <v>30424</v>
      </c>
      <c r="G12">
        <v>29342</v>
      </c>
      <c r="H12">
        <v>29682</v>
      </c>
      <c r="I12">
        <v>29367</v>
      </c>
      <c r="J12">
        <v>28940</v>
      </c>
      <c r="K12">
        <v>28000</v>
      </c>
      <c r="L12">
        <v>27981</v>
      </c>
      <c r="M12">
        <v>28486</v>
      </c>
      <c r="N12">
        <v>31403</v>
      </c>
      <c r="O12">
        <v>29595</v>
      </c>
      <c r="P12">
        <v>27668</v>
      </c>
      <c r="Q12">
        <v>27676</v>
      </c>
      <c r="R12">
        <v>30584</v>
      </c>
      <c r="S12">
        <v>29357</v>
      </c>
      <c r="T12">
        <v>27294</v>
      </c>
      <c r="U12">
        <v>28389</v>
      </c>
      <c r="V12">
        <v>31273</v>
      </c>
      <c r="W12">
        <v>29750</v>
      </c>
      <c r="X12">
        <v>28836</v>
      </c>
      <c r="Y12">
        <v>29480</v>
      </c>
    </row>
    <row r="13" spans="1:25">
      <c r="A13" t="s">
        <v>10</v>
      </c>
      <c r="B13">
        <v>47228</v>
      </c>
      <c r="C13">
        <v>47651</v>
      </c>
      <c r="D13">
        <v>466</v>
      </c>
      <c r="E13">
        <v>400</v>
      </c>
      <c r="F13">
        <v>294</v>
      </c>
      <c r="G13">
        <v>347</v>
      </c>
      <c r="H13">
        <v>76</v>
      </c>
      <c r="I13">
        <v>56</v>
      </c>
      <c r="J13">
        <v>55</v>
      </c>
      <c r="K13">
        <v>50</v>
      </c>
      <c r="L13">
        <v>45</v>
      </c>
      <c r="M13">
        <v>60</v>
      </c>
      <c r="N13">
        <v>78</v>
      </c>
      <c r="O13">
        <v>53</v>
      </c>
      <c r="P13">
        <v>54</v>
      </c>
      <c r="Q13">
        <v>62</v>
      </c>
      <c r="R13">
        <v>60</v>
      </c>
      <c r="S13">
        <v>69</v>
      </c>
      <c r="T13">
        <v>54</v>
      </c>
      <c r="U13">
        <v>48</v>
      </c>
      <c r="V13">
        <v>68</v>
      </c>
      <c r="W13">
        <v>65</v>
      </c>
      <c r="X13">
        <v>86</v>
      </c>
      <c r="Y13">
        <v>62</v>
      </c>
    </row>
    <row r="14" spans="1:25">
      <c r="A14" t="s">
        <v>11</v>
      </c>
      <c r="B14">
        <v>31588</v>
      </c>
      <c r="C14">
        <v>32145</v>
      </c>
      <c r="D14">
        <v>30538</v>
      </c>
      <c r="E14">
        <v>28332</v>
      </c>
      <c r="F14">
        <v>31466</v>
      </c>
      <c r="G14">
        <v>29907</v>
      </c>
      <c r="H14">
        <v>30691</v>
      </c>
      <c r="I14">
        <v>28757</v>
      </c>
      <c r="J14">
        <v>30751</v>
      </c>
      <c r="K14">
        <v>28975</v>
      </c>
      <c r="L14">
        <v>30102</v>
      </c>
      <c r="M14">
        <v>29184</v>
      </c>
      <c r="N14">
        <v>31246</v>
      </c>
      <c r="O14">
        <v>31032</v>
      </c>
      <c r="P14">
        <v>29220</v>
      </c>
      <c r="Q14">
        <v>29713</v>
      </c>
      <c r="R14">
        <v>28011</v>
      </c>
      <c r="S14">
        <v>28910</v>
      </c>
      <c r="T14">
        <v>28639</v>
      </c>
      <c r="U14">
        <v>28098</v>
      </c>
      <c r="V14">
        <v>27392</v>
      </c>
      <c r="W14">
        <v>26908</v>
      </c>
      <c r="X14">
        <v>29349</v>
      </c>
      <c r="Y14">
        <v>29494</v>
      </c>
    </row>
    <row r="15" spans="1:25">
      <c r="A15" t="s">
        <v>12</v>
      </c>
      <c r="B15">
        <v>26126</v>
      </c>
      <c r="C15">
        <v>26513</v>
      </c>
      <c r="D15">
        <v>433</v>
      </c>
      <c r="E15">
        <v>425</v>
      </c>
      <c r="F15">
        <v>334</v>
      </c>
      <c r="G15">
        <v>365</v>
      </c>
      <c r="H15">
        <v>62</v>
      </c>
      <c r="I15">
        <v>58</v>
      </c>
      <c r="J15">
        <v>58</v>
      </c>
      <c r="K15">
        <v>56</v>
      </c>
      <c r="L15">
        <v>70</v>
      </c>
      <c r="M15">
        <v>69</v>
      </c>
      <c r="N15">
        <v>54</v>
      </c>
      <c r="O15">
        <v>78</v>
      </c>
      <c r="P15">
        <v>49</v>
      </c>
      <c r="Q15">
        <v>76</v>
      </c>
      <c r="R15">
        <v>50</v>
      </c>
      <c r="S15">
        <v>54</v>
      </c>
      <c r="T15">
        <v>63</v>
      </c>
      <c r="U15">
        <v>55</v>
      </c>
      <c r="V15">
        <v>75</v>
      </c>
      <c r="W15">
        <v>50</v>
      </c>
      <c r="X15">
        <v>53</v>
      </c>
      <c r="Y15">
        <v>64</v>
      </c>
    </row>
    <row r="16" spans="1:25">
      <c r="A16" t="s">
        <v>13</v>
      </c>
      <c r="B16">
        <v>28098</v>
      </c>
      <c r="C16">
        <v>27951</v>
      </c>
      <c r="D16">
        <v>29290</v>
      </c>
      <c r="E16">
        <v>27203</v>
      </c>
      <c r="F16">
        <v>28370</v>
      </c>
      <c r="G16">
        <v>26281</v>
      </c>
      <c r="H16">
        <v>27149</v>
      </c>
      <c r="I16">
        <v>24918</v>
      </c>
      <c r="J16">
        <v>26607</v>
      </c>
      <c r="K16">
        <v>28355</v>
      </c>
      <c r="L16">
        <v>29367</v>
      </c>
      <c r="M16">
        <v>28842</v>
      </c>
      <c r="N16">
        <v>28806</v>
      </c>
      <c r="O16">
        <v>27410</v>
      </c>
      <c r="P16">
        <v>27052</v>
      </c>
      <c r="Q16">
        <v>25924</v>
      </c>
      <c r="R16">
        <v>29282</v>
      </c>
      <c r="S16">
        <v>27608</v>
      </c>
      <c r="T16">
        <v>28128</v>
      </c>
      <c r="U16">
        <v>27951</v>
      </c>
      <c r="V16">
        <v>27094</v>
      </c>
      <c r="W16">
        <v>25410</v>
      </c>
      <c r="X16">
        <v>31776</v>
      </c>
      <c r="Y16">
        <v>30327</v>
      </c>
    </row>
    <row r="17" spans="1:25">
      <c r="A17" t="s">
        <v>14</v>
      </c>
      <c r="B17">
        <v>17256</v>
      </c>
      <c r="C17">
        <v>17763</v>
      </c>
      <c r="D17">
        <v>464</v>
      </c>
      <c r="E17">
        <v>443</v>
      </c>
      <c r="F17">
        <v>521</v>
      </c>
      <c r="G17">
        <v>322</v>
      </c>
      <c r="H17">
        <v>52</v>
      </c>
      <c r="I17">
        <v>58</v>
      </c>
      <c r="J17">
        <v>60</v>
      </c>
      <c r="K17">
        <v>68</v>
      </c>
      <c r="L17">
        <v>58</v>
      </c>
      <c r="M17">
        <v>60</v>
      </c>
      <c r="N17">
        <v>60</v>
      </c>
      <c r="O17">
        <v>56</v>
      </c>
      <c r="P17">
        <v>48</v>
      </c>
      <c r="Q17">
        <v>74</v>
      </c>
      <c r="R17">
        <v>100</v>
      </c>
      <c r="S17">
        <v>149</v>
      </c>
      <c r="T17">
        <v>203</v>
      </c>
      <c r="U17">
        <v>62</v>
      </c>
      <c r="V17">
        <v>53</v>
      </c>
      <c r="W17">
        <v>53</v>
      </c>
      <c r="X17">
        <v>35</v>
      </c>
      <c r="Y17">
        <v>51</v>
      </c>
    </row>
    <row r="18" spans="1:25">
      <c r="A18" t="s">
        <v>15</v>
      </c>
      <c r="B18">
        <v>27620</v>
      </c>
      <c r="C18">
        <v>27556</v>
      </c>
      <c r="D18">
        <v>29377</v>
      </c>
      <c r="E18">
        <v>29087</v>
      </c>
      <c r="F18">
        <v>28403</v>
      </c>
      <c r="G18">
        <v>28471</v>
      </c>
      <c r="H18">
        <v>30223</v>
      </c>
      <c r="I18">
        <v>27591</v>
      </c>
      <c r="J18">
        <v>27553</v>
      </c>
      <c r="K18">
        <v>27558</v>
      </c>
      <c r="L18">
        <v>29056</v>
      </c>
      <c r="M18">
        <v>27467</v>
      </c>
      <c r="N18">
        <v>25311</v>
      </c>
      <c r="O18">
        <v>25274</v>
      </c>
      <c r="P18">
        <v>27526</v>
      </c>
      <c r="Q18">
        <v>27722</v>
      </c>
      <c r="R18">
        <v>368</v>
      </c>
      <c r="S18">
        <v>409</v>
      </c>
      <c r="T18">
        <v>28415</v>
      </c>
      <c r="U18">
        <v>27578</v>
      </c>
      <c r="V18">
        <v>28058</v>
      </c>
      <c r="W18">
        <v>29147</v>
      </c>
      <c r="X18">
        <v>30382</v>
      </c>
      <c r="Y18">
        <v>30033</v>
      </c>
    </row>
  </sheetData>
  <phoneticPr fontId="21"/>
  <pageMargins left="0.45" right="0.45" top="0.75" bottom="0.75" header="0.3" footer="0.3"/>
  <pageSetup scale="56" orientation="landscape"/>
  <headerFooter>
    <oddHeader>&amp;R&amp;"-,Bold"&amp;12 100-6260_B2</oddHeader>
    <oddFooter>&amp;RRaw Data Page &amp;P of &amp;N</oddFooter>
  </headerFooter>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3"/>
  <sheetViews>
    <sheetView tabSelected="1" showWhiteSpace="0" view="pageLayout" topLeftCell="A43" workbookViewId="0">
      <selection activeCell="E54" sqref="E54"/>
    </sheetView>
  </sheetViews>
  <sheetFormatPr baseColWidth="10" defaultColWidth="8.83203125" defaultRowHeight="14" x14ac:dyDescent="0"/>
  <cols>
    <col min="1" max="1" width="3.1640625" customWidth="1"/>
    <col min="2" max="2" width="10.6640625" customWidth="1"/>
    <col min="4" max="5" width="7.83203125" customWidth="1"/>
    <col min="6" max="6" width="6.33203125" customWidth="1"/>
    <col min="7" max="8" width="7.5" customWidth="1"/>
    <col min="9" max="9" width="7.1640625" customWidth="1"/>
    <col min="10" max="10" width="6.83203125" customWidth="1"/>
    <col min="11" max="11" width="7" customWidth="1"/>
    <col min="12" max="12" width="6.83203125" customWidth="1"/>
    <col min="13" max="13" width="6.5" customWidth="1"/>
    <col min="14" max="14" width="7.5" customWidth="1"/>
    <col min="15" max="15" width="7.83203125" customWidth="1"/>
    <col min="16" max="16" width="6.83203125" customWidth="1"/>
    <col min="17" max="17" width="7.83203125" customWidth="1"/>
    <col min="18" max="18" width="11.6640625" bestFit="1" customWidth="1"/>
    <col min="19" max="19" width="7.33203125" customWidth="1"/>
    <col min="20" max="20" width="7.83203125" customWidth="1"/>
    <col min="21" max="21" width="8" customWidth="1"/>
    <col min="22" max="22" width="9" customWidth="1"/>
    <col min="23" max="23" width="7.6640625" customWidth="1"/>
    <col min="24" max="24" width="7.5" customWidth="1"/>
    <col min="25" max="25" width="8.1640625" customWidth="1"/>
  </cols>
  <sheetData>
    <row r="1" spans="1:12">
      <c r="A1" t="s">
        <v>222</v>
      </c>
      <c r="B1" s="75" t="s">
        <v>23</v>
      </c>
      <c r="C1" s="75"/>
      <c r="D1" s="75"/>
      <c r="E1" s="75"/>
      <c r="I1" s="75" t="s">
        <v>35</v>
      </c>
      <c r="J1" s="75"/>
      <c r="K1" s="75"/>
      <c r="L1" s="75"/>
    </row>
    <row r="2" spans="1:12">
      <c r="B2" s="5" t="s">
        <v>16</v>
      </c>
      <c r="C2" s="5" t="s">
        <v>17</v>
      </c>
      <c r="D2" s="5" t="s">
        <v>18</v>
      </c>
      <c r="E2" s="5" t="s">
        <v>19</v>
      </c>
      <c r="J2" s="6" t="s">
        <v>17</v>
      </c>
      <c r="K2" s="6" t="s">
        <v>18</v>
      </c>
    </row>
    <row r="3" spans="1:12">
      <c r="B3" s="2">
        <v>2</v>
      </c>
      <c r="C3" s="2">
        <v>928261</v>
      </c>
      <c r="D3" s="2">
        <v>950872</v>
      </c>
      <c r="E3" s="3">
        <f t="shared" ref="E3:E12" si="0">IF(C3="","",AVERAGE(C3:D3)-AVERAGE($C$13:$D$16))</f>
        <v>939138.125</v>
      </c>
      <c r="G3" s="8" t="s">
        <v>20</v>
      </c>
      <c r="H3" s="10">
        <f>IF(C3="","",SLOPE(E5:E13,B5:B13))</f>
        <v>523995.43930688535</v>
      </c>
      <c r="J3" s="4">
        <f>IF('Raw Data'!F3="","",'Raw Data'!F3)</f>
        <v>290</v>
      </c>
      <c r="K3" s="4">
        <f>IF('Raw Data'!G3="","",'Raw Data'!G3)</f>
        <v>340</v>
      </c>
    </row>
    <row r="4" spans="1:12">
      <c r="B4" s="2">
        <f>B3/2</f>
        <v>1</v>
      </c>
      <c r="C4" s="2">
        <v>504989</v>
      </c>
      <c r="D4" s="2">
        <v>523946</v>
      </c>
      <c r="E4" s="3">
        <f t="shared" si="0"/>
        <v>514039.125</v>
      </c>
      <c r="G4" s="8" t="s">
        <v>21</v>
      </c>
      <c r="H4" s="10">
        <f>IF(C3="","",INTERCEPT(E5:E13,B5:B13))</f>
        <v>7554.4908753230266</v>
      </c>
      <c r="J4" s="4">
        <f>IF('Raw Data'!F5="","",'Raw Data'!F5)</f>
        <v>303</v>
      </c>
      <c r="K4" s="4">
        <f>IF('Raw Data'!G5="","",'Raw Data'!G5)</f>
        <v>324</v>
      </c>
    </row>
    <row r="5" spans="1:12">
      <c r="B5" s="2">
        <f t="shared" ref="B5:B12" si="1">B4/2</f>
        <v>0.5</v>
      </c>
      <c r="C5" s="2">
        <v>264859</v>
      </c>
      <c r="D5" s="2">
        <v>266846</v>
      </c>
      <c r="E5" s="3">
        <f t="shared" si="0"/>
        <v>265424.125</v>
      </c>
      <c r="G5" s="5" t="s">
        <v>22</v>
      </c>
      <c r="H5" s="7">
        <f>IF(C3="","",RSQ(E5:E13,B5:B13))</f>
        <v>0.99672722238598843</v>
      </c>
      <c r="J5" s="4">
        <f>IF('Raw Data'!F7="","",'Raw Data'!F7)</f>
        <v>324</v>
      </c>
      <c r="K5" s="4">
        <f>IF('Raw Data'!G7="","",'Raw Data'!G7)</f>
        <v>345</v>
      </c>
    </row>
    <row r="6" spans="1:12">
      <c r="B6" s="2">
        <f t="shared" si="1"/>
        <v>0.25</v>
      </c>
      <c r="C6" s="2">
        <v>140651</v>
      </c>
      <c r="D6" s="2">
        <v>144466</v>
      </c>
      <c r="E6" s="3">
        <f t="shared" si="0"/>
        <v>142130.125</v>
      </c>
      <c r="J6" s="4">
        <f>IF('Raw Data'!F9="","",'Raw Data'!F9)</f>
        <v>976</v>
      </c>
      <c r="K6" s="4">
        <f>IF('Raw Data'!G9="","",'Raw Data'!G9)</f>
        <v>292</v>
      </c>
    </row>
    <row r="7" spans="1:12">
      <c r="B7" s="2">
        <f t="shared" si="1"/>
        <v>0.125</v>
      </c>
      <c r="C7" s="2">
        <v>79032</v>
      </c>
      <c r="D7" s="2">
        <v>79262</v>
      </c>
      <c r="E7" s="3">
        <f t="shared" si="0"/>
        <v>78718.625</v>
      </c>
      <c r="J7" s="4">
        <f>IF('Raw Data'!F11="","",'Raw Data'!F11)</f>
        <v>1077</v>
      </c>
      <c r="K7" s="4">
        <f>IF('Raw Data'!G11="","",'Raw Data'!G11)</f>
        <v>301</v>
      </c>
    </row>
    <row r="8" spans="1:12">
      <c r="B8" s="2">
        <f t="shared" si="1"/>
        <v>6.25E-2</v>
      </c>
      <c r="C8" s="2">
        <v>47228</v>
      </c>
      <c r="D8" s="2">
        <v>47651</v>
      </c>
      <c r="E8" s="3">
        <f t="shared" si="0"/>
        <v>47011.125</v>
      </c>
      <c r="J8" s="4">
        <f>IF('Raw Data'!F13="","",'Raw Data'!F13)</f>
        <v>294</v>
      </c>
      <c r="K8" s="4">
        <f>IF('Raw Data'!G13="","",'Raw Data'!G13)</f>
        <v>347</v>
      </c>
    </row>
    <row r="9" spans="1:12">
      <c r="B9" s="2">
        <f t="shared" si="1"/>
        <v>3.125E-2</v>
      </c>
      <c r="C9" s="2">
        <v>26126</v>
      </c>
      <c r="D9" s="2">
        <v>26513</v>
      </c>
      <c r="E9" s="3">
        <f t="shared" si="0"/>
        <v>25891.125</v>
      </c>
      <c r="J9" s="4">
        <f>IF('Raw Data'!F15="","",'Raw Data'!F13)</f>
        <v>294</v>
      </c>
      <c r="K9" s="4">
        <f>IF('Raw Data'!G15="","",'Raw Data'!G13)</f>
        <v>347</v>
      </c>
    </row>
    <row r="10" spans="1:12">
      <c r="B10" s="2">
        <f t="shared" si="1"/>
        <v>1.5625E-2</v>
      </c>
      <c r="C10" s="2">
        <v>17256</v>
      </c>
      <c r="D10" s="2">
        <v>17763</v>
      </c>
      <c r="E10" s="3">
        <f t="shared" si="0"/>
        <v>17081.125</v>
      </c>
      <c r="J10" s="4">
        <f>IF('Raw Data'!F17="","",'Raw Data'!F17)</f>
        <v>521</v>
      </c>
      <c r="K10" s="4">
        <f>IF('Raw Data'!G17="","",'Raw Data'!G17)</f>
        <v>322</v>
      </c>
    </row>
    <row r="11" spans="1:12">
      <c r="B11" s="2">
        <f t="shared" si="1"/>
        <v>7.8125E-3</v>
      </c>
      <c r="C11" s="2">
        <v>9369</v>
      </c>
      <c r="D11" s="2">
        <v>9616</v>
      </c>
      <c r="E11" s="3">
        <f t="shared" si="0"/>
        <v>9064.125</v>
      </c>
    </row>
    <row r="12" spans="1:12">
      <c r="B12" s="2">
        <f t="shared" si="1"/>
        <v>3.90625E-3</v>
      </c>
      <c r="C12" s="2">
        <v>5115</v>
      </c>
      <c r="D12" s="2">
        <v>4979</v>
      </c>
      <c r="E12" s="3">
        <f t="shared" si="0"/>
        <v>4618.625</v>
      </c>
      <c r="I12" s="8" t="s">
        <v>24</v>
      </c>
      <c r="J12" s="9">
        <f>AVERAGE(J3:K10)</f>
        <v>418.5625</v>
      </c>
    </row>
    <row r="13" spans="1:12">
      <c r="B13" s="2">
        <v>0</v>
      </c>
      <c r="C13" s="2">
        <v>453</v>
      </c>
      <c r="D13" s="2">
        <v>412</v>
      </c>
      <c r="E13" s="2">
        <f>IF(C13="","",0)</f>
        <v>0</v>
      </c>
      <c r="F13" s="1">
        <f>AVERAGE(C13:D16)</f>
        <v>428.375</v>
      </c>
      <c r="J13" s="1"/>
    </row>
    <row r="14" spans="1:12">
      <c r="B14" s="2"/>
      <c r="C14" s="2">
        <v>361</v>
      </c>
      <c r="D14" s="2">
        <v>475</v>
      </c>
      <c r="E14" s="2"/>
    </row>
    <row r="15" spans="1:12">
      <c r="B15" s="2"/>
      <c r="C15" s="2">
        <v>479</v>
      </c>
      <c r="D15" s="2">
        <v>476</v>
      </c>
      <c r="E15" s="2"/>
    </row>
    <row r="16" spans="1:12">
      <c r="B16" s="2"/>
      <c r="C16" s="2">
        <v>357</v>
      </c>
      <c r="D16" s="2">
        <v>414</v>
      </c>
      <c r="E16" s="2"/>
    </row>
    <row r="18" spans="1:25">
      <c r="B18" s="11" t="s">
        <v>25</v>
      </c>
    </row>
    <row r="19" spans="1:25">
      <c r="A19" s="4"/>
      <c r="B19" s="12">
        <v>1</v>
      </c>
      <c r="C19" s="12">
        <v>2</v>
      </c>
      <c r="D19" s="12">
        <v>3</v>
      </c>
      <c r="E19" s="12">
        <v>4</v>
      </c>
      <c r="F19" s="12">
        <v>5</v>
      </c>
      <c r="G19" s="12">
        <v>6</v>
      </c>
      <c r="H19" s="12">
        <v>7</v>
      </c>
      <c r="I19" s="12">
        <v>8</v>
      </c>
      <c r="J19" s="12">
        <v>9</v>
      </c>
      <c r="K19" s="12">
        <v>10</v>
      </c>
      <c r="L19" s="12">
        <v>11</v>
      </c>
      <c r="M19" s="12">
        <v>12</v>
      </c>
      <c r="N19" s="12">
        <v>13</v>
      </c>
      <c r="O19" s="12">
        <v>14</v>
      </c>
      <c r="P19" s="12">
        <v>15</v>
      </c>
      <c r="Q19" s="12">
        <v>16</v>
      </c>
      <c r="R19" s="12">
        <v>17</v>
      </c>
      <c r="S19" s="12">
        <v>18</v>
      </c>
      <c r="T19" s="12">
        <v>19</v>
      </c>
      <c r="U19" s="12">
        <v>20</v>
      </c>
      <c r="V19" s="12">
        <v>21</v>
      </c>
      <c r="W19" s="12">
        <v>22</v>
      </c>
      <c r="X19" s="12">
        <v>23</v>
      </c>
      <c r="Y19" s="12">
        <v>24</v>
      </c>
    </row>
    <row r="20" spans="1:25">
      <c r="A20" s="12" t="s">
        <v>1</v>
      </c>
      <c r="B20" s="4">
        <f>IF('Raw Data'!B4="","",'Raw Data'!B4)</f>
        <v>29480</v>
      </c>
      <c r="C20" s="4">
        <f>IF('Raw Data'!C4="","",'Raw Data'!C4)</f>
        <v>29903</v>
      </c>
      <c r="D20" s="4">
        <f>IF('Raw Data'!D4="","",'Raw Data'!D4)</f>
        <v>30855</v>
      </c>
      <c r="E20" s="4">
        <f>IF('Raw Data'!E4="","",'Raw Data'!E4)</f>
        <v>28833</v>
      </c>
      <c r="F20" s="4">
        <f>IF('Raw Data'!F4="","",'Raw Data'!F4)</f>
        <v>27944</v>
      </c>
      <c r="G20" s="4">
        <f>IF('Raw Data'!G4="","",'Raw Data'!G4)</f>
        <v>30870</v>
      </c>
      <c r="H20" s="4">
        <f>IF('Raw Data'!H4="","",'Raw Data'!H4)</f>
        <v>30140</v>
      </c>
      <c r="I20" s="4">
        <f>IF('Raw Data'!I4="","",'Raw Data'!I4)</f>
        <v>29413</v>
      </c>
      <c r="J20" s="4">
        <f>IF('Raw Data'!J4="","",'Raw Data'!J4)</f>
        <v>26609</v>
      </c>
      <c r="K20" s="4">
        <f>IF('Raw Data'!K4="","",'Raw Data'!K4)</f>
        <v>27997</v>
      </c>
      <c r="L20" s="4">
        <f>IF('Raw Data'!L4="","",'Raw Data'!L4)</f>
        <v>28176</v>
      </c>
      <c r="M20" s="4">
        <f>IF('Raw Data'!M4="","",'Raw Data'!M4)</f>
        <v>26855</v>
      </c>
      <c r="N20" s="4">
        <f>IF('Raw Data'!N4="","",'Raw Data'!N4)</f>
        <v>23920</v>
      </c>
      <c r="O20" s="4">
        <f>IF('Raw Data'!O4="","",'Raw Data'!O4)</f>
        <v>24774</v>
      </c>
      <c r="P20" s="4">
        <f>IF('Raw Data'!P4="","",'Raw Data'!P4)</f>
        <v>28808</v>
      </c>
      <c r="Q20" s="4">
        <f>IF('Raw Data'!Q4="","",'Raw Data'!Q4)</f>
        <v>28090</v>
      </c>
      <c r="R20" s="4">
        <f>IF('Raw Data'!R4="","",'Raw Data'!R4)</f>
        <v>29970</v>
      </c>
      <c r="S20" s="4">
        <f>IF('Raw Data'!S4="","",'Raw Data'!S4)</f>
        <v>29150</v>
      </c>
      <c r="T20" s="4">
        <f>IF('Raw Data'!T4="","",'Raw Data'!T4)</f>
        <v>31001</v>
      </c>
      <c r="U20" s="4">
        <f>IF('Raw Data'!U4="","",'Raw Data'!U4)</f>
        <v>31065</v>
      </c>
      <c r="V20" s="4">
        <f>IF('Raw Data'!V4="","",'Raw Data'!V4)</f>
        <v>31711</v>
      </c>
      <c r="W20" s="4">
        <f>IF('Raw Data'!W4="","",'Raw Data'!W4)</f>
        <v>30171</v>
      </c>
      <c r="X20" s="4">
        <f>IF('Raw Data'!X4="","",'Raw Data'!X4)</f>
        <v>31829</v>
      </c>
      <c r="Y20" s="4">
        <f>IF('Raw Data'!Y4="","",'Raw Data'!Y4)</f>
        <v>32839</v>
      </c>
    </row>
    <row r="21" spans="1:25">
      <c r="A21" s="12" t="s">
        <v>2</v>
      </c>
      <c r="B21" s="4">
        <f>IF('Raw Data'!B6="","",'Raw Data'!B6)</f>
        <v>29236</v>
      </c>
      <c r="C21" s="4">
        <f>IF('Raw Data'!C6="","",'Raw Data'!C6)</f>
        <v>29835</v>
      </c>
      <c r="D21" s="4">
        <f>IF('Raw Data'!D6="","",'Raw Data'!D6)</f>
        <v>31483</v>
      </c>
      <c r="E21" s="4">
        <f>IF('Raw Data'!E6="","",'Raw Data'!E6)</f>
        <v>28874</v>
      </c>
      <c r="F21" s="4">
        <f>IF('Raw Data'!F6="","",'Raw Data'!F6)</f>
        <v>30249</v>
      </c>
      <c r="G21" s="4">
        <f>IF('Raw Data'!G6="","",'Raw Data'!G6)</f>
        <v>29376</v>
      </c>
      <c r="H21" s="4">
        <f>IF('Raw Data'!H6="","",'Raw Data'!H6)</f>
        <v>28539</v>
      </c>
      <c r="I21" s="4">
        <f>IF('Raw Data'!I6="","",'Raw Data'!I6)</f>
        <v>26424</v>
      </c>
      <c r="J21" s="4">
        <f>IF('Raw Data'!J6="","",'Raw Data'!J6)</f>
        <v>28324</v>
      </c>
      <c r="K21" s="4">
        <f>IF('Raw Data'!K6="","",'Raw Data'!K6)</f>
        <v>27845</v>
      </c>
      <c r="L21" s="4">
        <f>IF('Raw Data'!L6="","",'Raw Data'!L6)</f>
        <v>28573</v>
      </c>
      <c r="M21" s="4">
        <f>IF('Raw Data'!M6="","",'Raw Data'!M6)</f>
        <v>28125</v>
      </c>
      <c r="N21" s="4">
        <f>IF('Raw Data'!N6="","",'Raw Data'!N6)</f>
        <v>31190</v>
      </c>
      <c r="O21" s="4">
        <f>IF('Raw Data'!O6="","",'Raw Data'!O6)</f>
        <v>30114</v>
      </c>
      <c r="P21" s="4">
        <f>IF('Raw Data'!P6="","",'Raw Data'!P6)</f>
        <v>31033</v>
      </c>
      <c r="Q21" s="4">
        <f>IF('Raw Data'!Q6="","",'Raw Data'!Q6)</f>
        <v>28775</v>
      </c>
      <c r="R21" s="4">
        <f>IF('Raw Data'!R6="","",'Raw Data'!R6)</f>
        <v>29963</v>
      </c>
      <c r="S21" s="4">
        <f>IF('Raw Data'!S6="","",'Raw Data'!S6)</f>
        <v>28808</v>
      </c>
      <c r="T21" s="4">
        <f>IF('Raw Data'!T6="","",'Raw Data'!T6)</f>
        <v>29696</v>
      </c>
      <c r="U21" s="4">
        <f>IF('Raw Data'!U6="","",'Raw Data'!U6)</f>
        <v>29793</v>
      </c>
      <c r="V21" s="4">
        <f>IF('Raw Data'!V6="","",'Raw Data'!V6)</f>
        <v>30229</v>
      </c>
      <c r="W21" s="4">
        <f>IF('Raw Data'!W6="","",'Raw Data'!W6)</f>
        <v>28581</v>
      </c>
      <c r="X21" s="4">
        <f>IF('Raw Data'!X6="","",'Raw Data'!X6)</f>
        <v>30553</v>
      </c>
      <c r="Y21" s="4">
        <f>IF('Raw Data'!Y6="","",'Raw Data'!Y6)</f>
        <v>33107</v>
      </c>
    </row>
    <row r="22" spans="1:25">
      <c r="A22" s="12" t="s">
        <v>0</v>
      </c>
      <c r="B22" s="4">
        <f>IF('Raw Data'!B8="","",'Raw Data'!B8)</f>
        <v>29936</v>
      </c>
      <c r="C22" s="4">
        <f>IF('Raw Data'!C8="","",'Raw Data'!C8)</f>
        <v>37197</v>
      </c>
      <c r="D22" s="4">
        <f>IF('Raw Data'!D8="","",'Raw Data'!D8)</f>
        <v>33684</v>
      </c>
      <c r="E22" s="4">
        <f>IF('Raw Data'!E8="","",'Raw Data'!E8)</f>
        <v>31491</v>
      </c>
      <c r="F22" s="4">
        <f>IF('Raw Data'!F8="","",'Raw Data'!F8)</f>
        <v>17692</v>
      </c>
      <c r="G22" s="4">
        <f>IF('Raw Data'!G8="","",'Raw Data'!G8)</f>
        <v>16361</v>
      </c>
      <c r="H22" s="4">
        <f>IF('Raw Data'!H8="","",'Raw Data'!H8)</f>
        <v>30321</v>
      </c>
      <c r="I22" s="4">
        <f>IF('Raw Data'!I8="","",'Raw Data'!I8)</f>
        <v>29532</v>
      </c>
      <c r="J22" s="4">
        <f>IF('Raw Data'!J8="","",'Raw Data'!J8)</f>
        <v>28459</v>
      </c>
      <c r="K22" s="4">
        <f>IF('Raw Data'!K8="","",'Raw Data'!K8)</f>
        <v>27893</v>
      </c>
      <c r="L22" s="4">
        <f>IF('Raw Data'!L8="","",'Raw Data'!L8)</f>
        <v>29651</v>
      </c>
      <c r="M22" s="4">
        <f>IF('Raw Data'!M8="","",'Raw Data'!M8)</f>
        <v>27087</v>
      </c>
      <c r="N22" s="4">
        <f>IF('Raw Data'!N8="","",'Raw Data'!N8)</f>
        <v>31469</v>
      </c>
      <c r="O22" s="4">
        <f>IF('Raw Data'!O8="","",'Raw Data'!O8)</f>
        <v>31142</v>
      </c>
      <c r="P22" s="4">
        <f>IF('Raw Data'!P8="","",'Raw Data'!P8)</f>
        <v>34499</v>
      </c>
      <c r="Q22" s="4">
        <f>IF('Raw Data'!Q8="","",'Raw Data'!Q8)</f>
        <v>35311</v>
      </c>
      <c r="R22" s="4">
        <f>IF('Raw Data'!R8="","",'Raw Data'!R8)</f>
        <v>32409</v>
      </c>
      <c r="S22" s="4">
        <f>IF('Raw Data'!S8="","",'Raw Data'!S8)</f>
        <v>31591</v>
      </c>
      <c r="T22" s="4">
        <f>IF('Raw Data'!T8="","",'Raw Data'!T8)</f>
        <v>29384</v>
      </c>
      <c r="U22" s="4">
        <f>IF('Raw Data'!U8="","",'Raw Data'!U8)</f>
        <v>28616</v>
      </c>
      <c r="V22" s="4">
        <f>IF('Raw Data'!V8="","",'Raw Data'!V8)</f>
        <v>30611</v>
      </c>
      <c r="W22" s="4">
        <f>IF('Raw Data'!W8="","",'Raw Data'!W8)</f>
        <v>28201</v>
      </c>
      <c r="X22" s="4">
        <f>IF('Raw Data'!X8="","",'Raw Data'!X8)</f>
        <v>30657</v>
      </c>
      <c r="Y22" s="4">
        <f>IF('Raw Data'!Y8="","",'Raw Data'!Y8)</f>
        <v>31406</v>
      </c>
    </row>
    <row r="23" spans="1:25">
      <c r="A23" s="12" t="s">
        <v>3</v>
      </c>
      <c r="B23" s="4">
        <f>IF('Raw Data'!B10="","",'Raw Data'!B10)</f>
        <v>27848</v>
      </c>
      <c r="C23" s="4">
        <f>IF('Raw Data'!C10="","",'Raw Data'!C10)</f>
        <v>28642</v>
      </c>
      <c r="D23" s="4">
        <f>IF('Raw Data'!D10="","",'Raw Data'!D10)</f>
        <v>31625</v>
      </c>
      <c r="E23" s="4">
        <f>IF('Raw Data'!E10="","",'Raw Data'!E10)</f>
        <v>30514</v>
      </c>
      <c r="F23" s="4">
        <f>IF('Raw Data'!F10="","",'Raw Data'!F10)</f>
        <v>31423</v>
      </c>
      <c r="G23" s="4">
        <f>IF('Raw Data'!G10="","",'Raw Data'!G10)</f>
        <v>31711</v>
      </c>
      <c r="H23" s="4">
        <f>IF('Raw Data'!H10="","",'Raw Data'!H10)</f>
        <v>30593</v>
      </c>
      <c r="I23" s="4">
        <f>IF('Raw Data'!I10="","",'Raw Data'!I10)</f>
        <v>29407</v>
      </c>
      <c r="J23" s="4">
        <f>IF('Raw Data'!J10="","",'Raw Data'!J10)</f>
        <v>30433</v>
      </c>
      <c r="K23" s="4">
        <f>IF('Raw Data'!K10="","",'Raw Data'!K10)</f>
        <v>29909</v>
      </c>
      <c r="L23" s="4">
        <f>IF('Raw Data'!L10="","",'Raw Data'!L10)</f>
        <v>30941</v>
      </c>
      <c r="M23" s="4">
        <f>IF('Raw Data'!M10="","",'Raw Data'!M10)</f>
        <v>29391</v>
      </c>
      <c r="N23" s="4">
        <f>IF('Raw Data'!N10="","",'Raw Data'!N10)</f>
        <v>30674</v>
      </c>
      <c r="O23" s="4">
        <f>IF('Raw Data'!O10="","",'Raw Data'!O10)</f>
        <v>31226</v>
      </c>
      <c r="P23" s="4">
        <f>IF('Raw Data'!P10="","",'Raw Data'!P10)</f>
        <v>31633</v>
      </c>
      <c r="Q23" s="4">
        <f>IF('Raw Data'!Q10="","",'Raw Data'!Q10)</f>
        <v>31236</v>
      </c>
      <c r="R23" s="4">
        <f>IF('Raw Data'!R10="","",'Raw Data'!R10)</f>
        <v>32227</v>
      </c>
      <c r="S23" s="4">
        <f>IF('Raw Data'!S10="","",'Raw Data'!S10)</f>
        <v>32314</v>
      </c>
      <c r="T23" s="4">
        <f>IF('Raw Data'!T10="","",'Raw Data'!T10)</f>
        <v>26803</v>
      </c>
      <c r="U23" s="4">
        <f>IF('Raw Data'!U10="","",'Raw Data'!U10)</f>
        <v>26626</v>
      </c>
      <c r="V23" s="4">
        <f>IF('Raw Data'!V10="","",'Raw Data'!V10)</f>
        <v>34410</v>
      </c>
      <c r="W23" s="4">
        <f>IF('Raw Data'!W10="","",'Raw Data'!W10)</f>
        <v>31015</v>
      </c>
      <c r="X23" s="4">
        <f>IF('Raw Data'!X10="","",'Raw Data'!X10)</f>
        <v>29587</v>
      </c>
      <c r="Y23" s="4">
        <f>IF('Raw Data'!Y10="","",'Raw Data'!Y10)</f>
        <v>30221</v>
      </c>
    </row>
    <row r="24" spans="1:25">
      <c r="A24" s="12" t="s">
        <v>4</v>
      </c>
      <c r="B24" s="4">
        <f>IF('Raw Data'!B12="","",'Raw Data'!B12)</f>
        <v>29564</v>
      </c>
      <c r="C24" s="4">
        <f>IF('Raw Data'!C12="","",'Raw Data'!C12)</f>
        <v>30226</v>
      </c>
      <c r="D24" s="4">
        <f>IF('Raw Data'!D12="","",'Raw Data'!D12)</f>
        <v>30293</v>
      </c>
      <c r="E24" s="4">
        <f>IF('Raw Data'!E12="","",'Raw Data'!E12)</f>
        <v>28897</v>
      </c>
      <c r="F24" s="4">
        <f>IF('Raw Data'!F12="","",'Raw Data'!F12)</f>
        <v>30424</v>
      </c>
      <c r="G24" s="4">
        <f>IF('Raw Data'!G12="","",'Raw Data'!G12)</f>
        <v>29342</v>
      </c>
      <c r="H24" s="4">
        <f>IF('Raw Data'!H12="","",'Raw Data'!H12)</f>
        <v>29682</v>
      </c>
      <c r="I24" s="4">
        <f>IF('Raw Data'!I12="","",'Raw Data'!I12)</f>
        <v>29367</v>
      </c>
      <c r="J24" s="4">
        <f>IF('Raw Data'!J12="","",'Raw Data'!J12)</f>
        <v>28940</v>
      </c>
      <c r="K24" s="4">
        <f>IF('Raw Data'!K12="","",'Raw Data'!K12)</f>
        <v>28000</v>
      </c>
      <c r="L24" s="4">
        <f>IF('Raw Data'!L12="","",'Raw Data'!L12)</f>
        <v>27981</v>
      </c>
      <c r="M24" s="4">
        <f>IF('Raw Data'!M12="","",'Raw Data'!M12)</f>
        <v>28486</v>
      </c>
      <c r="N24" s="4">
        <f>IF('Raw Data'!N12="","",'Raw Data'!N12)</f>
        <v>31403</v>
      </c>
      <c r="O24" s="4">
        <f>IF('Raw Data'!O12="","",'Raw Data'!O12)</f>
        <v>29595</v>
      </c>
      <c r="P24" s="4">
        <f>IF('Raw Data'!P12="","",'Raw Data'!P12)</f>
        <v>27668</v>
      </c>
      <c r="Q24" s="4">
        <f>IF('Raw Data'!Q12="","",'Raw Data'!Q12)</f>
        <v>27676</v>
      </c>
      <c r="R24" s="4">
        <f>IF('Raw Data'!R12="","",'Raw Data'!R12)</f>
        <v>30584</v>
      </c>
      <c r="S24" s="4">
        <f>IF('Raw Data'!S12="","",'Raw Data'!S12)</f>
        <v>29357</v>
      </c>
      <c r="T24" s="4">
        <f>IF('Raw Data'!T12="","",'Raw Data'!T12)</f>
        <v>27294</v>
      </c>
      <c r="U24" s="4">
        <f>IF('Raw Data'!U12="","",'Raw Data'!U12)</f>
        <v>28389</v>
      </c>
      <c r="V24" s="4">
        <f>IF('Raw Data'!V12="","",'Raw Data'!V12)</f>
        <v>31273</v>
      </c>
      <c r="W24" s="4">
        <f>IF('Raw Data'!W12="","",'Raw Data'!W12)</f>
        <v>29750</v>
      </c>
      <c r="X24" s="4">
        <f>IF('Raw Data'!X12="","",'Raw Data'!X12)</f>
        <v>28836</v>
      </c>
      <c r="Y24" s="4">
        <f>IF('Raw Data'!Y12="","",'Raw Data'!Y12)</f>
        <v>29480</v>
      </c>
    </row>
    <row r="25" spans="1:25">
      <c r="A25" s="12" t="s">
        <v>5</v>
      </c>
      <c r="B25" s="4">
        <f>IF('Raw Data'!B14="","",'Raw Data'!B14)</f>
        <v>31588</v>
      </c>
      <c r="C25" s="4">
        <f>IF('Raw Data'!C14="","",'Raw Data'!C14)</f>
        <v>32145</v>
      </c>
      <c r="D25" s="4">
        <f>IF('Raw Data'!D14="","",'Raw Data'!D14)</f>
        <v>30538</v>
      </c>
      <c r="E25" s="4">
        <f>IF('Raw Data'!E14="","",'Raw Data'!E14)</f>
        <v>28332</v>
      </c>
      <c r="F25" s="4">
        <f>IF('Raw Data'!F14="","",'Raw Data'!F14)</f>
        <v>31466</v>
      </c>
      <c r="G25" s="4">
        <f>IF('Raw Data'!G14="","",'Raw Data'!G14)</f>
        <v>29907</v>
      </c>
      <c r="H25" s="4">
        <f>IF('Raw Data'!H14="","",'Raw Data'!H14)</f>
        <v>30691</v>
      </c>
      <c r="I25" s="4">
        <f>IF('Raw Data'!I14="","",'Raw Data'!I14)</f>
        <v>28757</v>
      </c>
      <c r="J25" s="4">
        <f>IF('Raw Data'!J14="","",'Raw Data'!J14)</f>
        <v>30751</v>
      </c>
      <c r="K25" s="4">
        <f>IF('Raw Data'!K14="","",'Raw Data'!K14)</f>
        <v>28975</v>
      </c>
      <c r="L25" s="4">
        <f>IF('Raw Data'!L14="","",'Raw Data'!L14)</f>
        <v>30102</v>
      </c>
      <c r="M25" s="4">
        <f>IF('Raw Data'!M14="","",'Raw Data'!M14)</f>
        <v>29184</v>
      </c>
      <c r="N25" s="4">
        <f>IF('Raw Data'!N14="","",'Raw Data'!N14)</f>
        <v>31246</v>
      </c>
      <c r="O25" s="4">
        <f>IF('Raw Data'!O14="","",'Raw Data'!O14)</f>
        <v>31032</v>
      </c>
      <c r="P25" s="4">
        <f>IF('Raw Data'!P14="","",'Raw Data'!P14)</f>
        <v>29220</v>
      </c>
      <c r="Q25" s="4">
        <f>IF('Raw Data'!Q14="","",'Raw Data'!Q14)</f>
        <v>29713</v>
      </c>
      <c r="R25" s="4">
        <f>IF('Raw Data'!R14="","",'Raw Data'!R14)</f>
        <v>28011</v>
      </c>
      <c r="S25" s="4">
        <f>IF('Raw Data'!S14="","",'Raw Data'!S14)</f>
        <v>28910</v>
      </c>
      <c r="T25" s="4">
        <f>IF('Raw Data'!T14="","",'Raw Data'!T14)</f>
        <v>28639</v>
      </c>
      <c r="U25" s="4">
        <f>IF('Raw Data'!U14="","",'Raw Data'!U14)</f>
        <v>28098</v>
      </c>
      <c r="V25" s="4">
        <f>IF('Raw Data'!V14="","",'Raw Data'!V14)</f>
        <v>27392</v>
      </c>
      <c r="W25" s="4">
        <f>IF('Raw Data'!W14="","",'Raw Data'!W14)</f>
        <v>26908</v>
      </c>
      <c r="X25" s="4">
        <f>IF('Raw Data'!X14="","",'Raw Data'!X14)</f>
        <v>29349</v>
      </c>
      <c r="Y25" s="4">
        <f>IF('Raw Data'!Y14="","",'Raw Data'!Y14)</f>
        <v>29494</v>
      </c>
    </row>
    <row r="26" spans="1:25">
      <c r="A26" s="12" t="s">
        <v>6</v>
      </c>
      <c r="B26" s="4">
        <f>IF('Raw Data'!B16="","",'Raw Data'!B16)</f>
        <v>28098</v>
      </c>
      <c r="C26" s="4">
        <f>IF('Raw Data'!C16="","",'Raw Data'!C16)</f>
        <v>27951</v>
      </c>
      <c r="D26" s="4">
        <f>IF('Raw Data'!D16="","",'Raw Data'!D16)</f>
        <v>29290</v>
      </c>
      <c r="E26" s="4">
        <f>IF('Raw Data'!E16="","",'Raw Data'!E16)</f>
        <v>27203</v>
      </c>
      <c r="F26" s="4">
        <f>IF('Raw Data'!F16="","",'Raw Data'!F16)</f>
        <v>28370</v>
      </c>
      <c r="G26" s="4">
        <f>IF('Raw Data'!G16="","",'Raw Data'!G16)</f>
        <v>26281</v>
      </c>
      <c r="H26" s="4">
        <f>IF('Raw Data'!H16="","",'Raw Data'!H16)</f>
        <v>27149</v>
      </c>
      <c r="I26" s="4">
        <f>IF('Raw Data'!I16="","",'Raw Data'!I16)</f>
        <v>24918</v>
      </c>
      <c r="J26" s="4">
        <f>IF('Raw Data'!J16="","",'Raw Data'!J16)</f>
        <v>26607</v>
      </c>
      <c r="K26" s="4">
        <f>IF('Raw Data'!K16="","",'Raw Data'!K16)</f>
        <v>28355</v>
      </c>
      <c r="L26" s="4">
        <f>IF('Raw Data'!L16="","",'Raw Data'!L16)</f>
        <v>29367</v>
      </c>
      <c r="M26" s="4">
        <f>IF('Raw Data'!M16="","",'Raw Data'!M16)</f>
        <v>28842</v>
      </c>
      <c r="N26" s="4">
        <f>IF('Raw Data'!N16="","",'Raw Data'!N16)</f>
        <v>28806</v>
      </c>
      <c r="O26" s="4">
        <f>IF('Raw Data'!O16="","",'Raw Data'!O16)</f>
        <v>27410</v>
      </c>
      <c r="P26" s="4">
        <f>IF('Raw Data'!P16="","",'Raw Data'!P16)</f>
        <v>27052</v>
      </c>
      <c r="Q26" s="4">
        <f>IF('Raw Data'!Q16="","",'Raw Data'!Q16)</f>
        <v>25924</v>
      </c>
      <c r="R26" s="4">
        <f>IF('Raw Data'!R16="","",'Raw Data'!R16)</f>
        <v>29282</v>
      </c>
      <c r="S26" s="4">
        <f>IF('Raw Data'!S16="","",'Raw Data'!S16)</f>
        <v>27608</v>
      </c>
      <c r="T26" s="4">
        <f>IF('Raw Data'!T16="","",'Raw Data'!T16)</f>
        <v>28128</v>
      </c>
      <c r="U26" s="4">
        <f>IF('Raw Data'!U16="","",'Raw Data'!U16)</f>
        <v>27951</v>
      </c>
      <c r="V26" s="4">
        <f>IF('Raw Data'!V16="","",'Raw Data'!V16)</f>
        <v>27094</v>
      </c>
      <c r="W26" s="4">
        <f>IF('Raw Data'!W16="","",'Raw Data'!W16)</f>
        <v>25410</v>
      </c>
      <c r="X26" s="4">
        <f>IF('Raw Data'!X16="","",'Raw Data'!X16)</f>
        <v>31776</v>
      </c>
      <c r="Y26" s="4">
        <f>IF('Raw Data'!Y16="","",'Raw Data'!Y16)</f>
        <v>30327</v>
      </c>
    </row>
    <row r="27" spans="1:25">
      <c r="A27" s="12" t="s">
        <v>7</v>
      </c>
      <c r="B27" s="4">
        <f>IF('Raw Data'!B18="","",'Raw Data'!B18)</f>
        <v>27620</v>
      </c>
      <c r="C27" s="4">
        <f>IF('Raw Data'!C18="","",'Raw Data'!C18)</f>
        <v>27556</v>
      </c>
      <c r="D27" s="4">
        <f>IF('Raw Data'!D18="","",'Raw Data'!D18)</f>
        <v>29377</v>
      </c>
      <c r="E27" s="4">
        <f>IF('Raw Data'!E18="","",'Raw Data'!E18)</f>
        <v>29087</v>
      </c>
      <c r="F27" s="4">
        <f>IF('Raw Data'!F18="","",'Raw Data'!F18)</f>
        <v>28403</v>
      </c>
      <c r="G27" s="4">
        <f>IF('Raw Data'!G18="","",'Raw Data'!G18)</f>
        <v>28471</v>
      </c>
      <c r="H27" s="4">
        <f>IF('Raw Data'!H18="","",'Raw Data'!H18)</f>
        <v>30223</v>
      </c>
      <c r="I27" s="4">
        <f>IF('Raw Data'!I18="","",'Raw Data'!I18)</f>
        <v>27591</v>
      </c>
      <c r="J27" s="4">
        <f>IF('Raw Data'!J18="","",'Raw Data'!J18)</f>
        <v>27553</v>
      </c>
      <c r="K27" s="4">
        <f>IF('Raw Data'!K18="","",'Raw Data'!K18)</f>
        <v>27558</v>
      </c>
      <c r="L27" s="4">
        <f>IF('Raw Data'!L18="","",'Raw Data'!L18)</f>
        <v>29056</v>
      </c>
      <c r="M27" s="4">
        <f>IF('Raw Data'!M18="","",'Raw Data'!M18)</f>
        <v>27467</v>
      </c>
      <c r="N27" s="4">
        <f>IF('Raw Data'!N18="","",'Raw Data'!N18)</f>
        <v>25311</v>
      </c>
      <c r="O27" s="4">
        <f>IF('Raw Data'!O18="","",'Raw Data'!O18)</f>
        <v>25274</v>
      </c>
      <c r="P27" s="4">
        <f>IF('Raw Data'!P18="","",'Raw Data'!P18)</f>
        <v>27526</v>
      </c>
      <c r="Q27" s="4">
        <f>IF('Raw Data'!Q18="","",'Raw Data'!Q18)</f>
        <v>27722</v>
      </c>
      <c r="R27" s="4">
        <f>IF('Raw Data'!R18="","",'Raw Data'!R18)</f>
        <v>368</v>
      </c>
      <c r="S27" s="4">
        <f>IF('Raw Data'!S18="","",'Raw Data'!S18)</f>
        <v>409</v>
      </c>
      <c r="T27" s="4">
        <f>IF('Raw Data'!T18="","",'Raw Data'!T18)</f>
        <v>28415</v>
      </c>
      <c r="U27" s="4">
        <f>IF('Raw Data'!U18="","",'Raw Data'!U18)</f>
        <v>27578</v>
      </c>
      <c r="V27" s="4">
        <f>IF('Raw Data'!V18="","",'Raw Data'!V18)</f>
        <v>28058</v>
      </c>
      <c r="W27" s="4">
        <f>IF('Raw Data'!W18="","",'Raw Data'!W18)</f>
        <v>29147</v>
      </c>
      <c r="X27" s="4">
        <f>IF('Raw Data'!X18="","",'Raw Data'!X18)</f>
        <v>30382</v>
      </c>
      <c r="Y27" s="4">
        <f>IF('Raw Data'!Y18="","",'Raw Data'!Y18)</f>
        <v>30033</v>
      </c>
    </row>
    <row r="29" spans="1:25">
      <c r="E29" s="11" t="s">
        <v>26</v>
      </c>
    </row>
    <row r="30" spans="1:25">
      <c r="A30" s="4"/>
      <c r="B30" s="14">
        <v>1</v>
      </c>
      <c r="C30" s="14">
        <v>2</v>
      </c>
      <c r="D30" s="14">
        <v>3</v>
      </c>
      <c r="E30" s="14">
        <v>4</v>
      </c>
      <c r="F30" s="14">
        <v>5</v>
      </c>
      <c r="G30" s="14">
        <v>6</v>
      </c>
      <c r="H30" s="14">
        <v>7</v>
      </c>
      <c r="I30" s="14">
        <v>8</v>
      </c>
      <c r="J30" s="14">
        <v>9</v>
      </c>
      <c r="K30" s="14">
        <v>10</v>
      </c>
      <c r="L30" s="14">
        <v>11</v>
      </c>
      <c r="M30" s="14">
        <v>12</v>
      </c>
    </row>
    <row r="31" spans="1:25">
      <c r="A31" s="14" t="s">
        <v>1</v>
      </c>
      <c r="B31" s="13">
        <f>IF(B20="","",AVERAGE(B20:C20)-AVERAGE($J$3:$K$10))</f>
        <v>29272.9375</v>
      </c>
      <c r="C31" s="13">
        <f>IF(D20="","",AVERAGE(D20:E20)-AVERAGE($J$3:$K$10))</f>
        <v>29425.4375</v>
      </c>
      <c r="D31" s="13">
        <f>IF(F20="","",AVERAGE(F20:G20)-AVERAGE($J$3:$K$10))</f>
        <v>28988.4375</v>
      </c>
      <c r="E31" s="13">
        <f>IF(H20="","",AVERAGE(H20:I20)-AVERAGE($J$3:$K$10))</f>
        <v>29357.9375</v>
      </c>
      <c r="F31" s="13">
        <f>IF(J20="","",AVERAGE(J20:K20)-AVERAGE($J$3:$K$10))</f>
        <v>26884.4375</v>
      </c>
      <c r="G31" s="13">
        <f>IF(L20="","",AVERAGE(L20:M20)-AVERAGE($J$3:$K$10))</f>
        <v>27096.9375</v>
      </c>
      <c r="H31" s="13">
        <f>IF(N20="","",AVERAGE(N20:O20)-AVERAGE($J$3:$K$10))</f>
        <v>23928.4375</v>
      </c>
      <c r="I31" s="13">
        <f>IF(P20="","",AVERAGE(P20:Q20)-AVERAGE($J$3:$K$10))</f>
        <v>28030.4375</v>
      </c>
      <c r="J31" s="13">
        <f t="shared" ref="J31:J38" si="2">IF(R20="","",AVERAGE(R20:S20)-AVERAGE($J$3:$K$10))</f>
        <v>29141.4375</v>
      </c>
      <c r="K31" s="13">
        <f t="shared" ref="K31:K38" si="3">IF(T20="","",AVERAGE(T20:U20)-AVERAGE($J$3:$K$10))</f>
        <v>30614.4375</v>
      </c>
      <c r="L31" s="13">
        <f>IF(V20="","",AVERAGE(V20:W20)-AVERAGE($J$3:$K$10))</f>
        <v>30522.4375</v>
      </c>
      <c r="M31" s="13">
        <f>IF(X20="","",AVERAGE(X20:Y20)-AVERAGE($J$3:$K$10))</f>
        <v>31915.4375</v>
      </c>
    </row>
    <row r="32" spans="1:25">
      <c r="A32" s="14" t="s">
        <v>2</v>
      </c>
      <c r="B32" s="13">
        <f t="shared" ref="B32:B38" si="4">IF(B21="","",AVERAGE(B21:C21)-AVERAGE($J$3:$K$10))</f>
        <v>29116.9375</v>
      </c>
      <c r="C32" s="13">
        <f t="shared" ref="C32:C38" si="5">IF(D21="","",AVERAGE(D21:E21)-AVERAGE($J$3:$K$10))</f>
        <v>29759.9375</v>
      </c>
      <c r="D32" s="13">
        <f t="shared" ref="D32:D38" si="6">IF(F21="","",AVERAGE(F21:G21)-AVERAGE($J$3:$K$10))</f>
        <v>29393.9375</v>
      </c>
      <c r="E32" s="13">
        <f t="shared" ref="E32:E38" si="7">IF(H21="","",AVERAGE(H21:I21)-AVERAGE($J$3:$K$10))</f>
        <v>27062.9375</v>
      </c>
      <c r="F32" s="13">
        <f t="shared" ref="F32:F38" si="8">IF(J21="","",AVERAGE(J21:K21)-AVERAGE($J$3:$K$10))</f>
        <v>27665.9375</v>
      </c>
      <c r="G32" s="13">
        <f t="shared" ref="G32:G38" si="9">IF(L21="","",AVERAGE(L21:M21)-AVERAGE($J$3:$K$10))</f>
        <v>27930.4375</v>
      </c>
      <c r="H32" s="13">
        <f t="shared" ref="H32:H38" si="10">IF(N21="","",AVERAGE(N21:O21)-AVERAGE($J$3:$K$10))</f>
        <v>30233.4375</v>
      </c>
      <c r="I32" s="13">
        <f t="shared" ref="I32:I38" si="11">IF(P21="","",AVERAGE(P21:Q21)-AVERAGE($J$3:$K$10))</f>
        <v>29485.4375</v>
      </c>
      <c r="J32" s="13">
        <f t="shared" si="2"/>
        <v>28966.9375</v>
      </c>
      <c r="K32" s="13">
        <f t="shared" si="3"/>
        <v>29325.9375</v>
      </c>
      <c r="L32" s="13">
        <f>IF(V21="","",AVERAGE(V21:W21)-AVERAGE($J$3:$K$10))</f>
        <v>28986.4375</v>
      </c>
      <c r="M32" s="13">
        <f t="shared" ref="M32:M38" si="12">IF(X21="","",AVERAGE(X21:Y21)-AVERAGE($J$3:$K$10))</f>
        <v>31411.4375</v>
      </c>
    </row>
    <row r="33" spans="1:13">
      <c r="A33" s="14" t="s">
        <v>0</v>
      </c>
      <c r="B33" s="13">
        <f t="shared" si="4"/>
        <v>33147.9375</v>
      </c>
      <c r="C33" s="13">
        <f t="shared" si="5"/>
        <v>32168.9375</v>
      </c>
      <c r="D33" s="13">
        <f t="shared" si="6"/>
        <v>16607.9375</v>
      </c>
      <c r="E33" s="13">
        <f t="shared" si="7"/>
        <v>29507.9375</v>
      </c>
      <c r="F33" s="13">
        <f t="shared" si="8"/>
        <v>27757.4375</v>
      </c>
      <c r="G33" s="13">
        <f t="shared" si="9"/>
        <v>27950.4375</v>
      </c>
      <c r="H33" s="13">
        <f t="shared" si="10"/>
        <v>30886.9375</v>
      </c>
      <c r="I33" s="13">
        <f t="shared" si="11"/>
        <v>34486.4375</v>
      </c>
      <c r="J33" s="13">
        <f t="shared" si="2"/>
        <v>31581.4375</v>
      </c>
      <c r="K33" s="13">
        <f t="shared" si="3"/>
        <v>28581.4375</v>
      </c>
      <c r="L33" s="13">
        <f>IF(V22="","",AVERAGE(V22:W22)-AVERAGE($J$3:$K$10))</f>
        <v>28987.4375</v>
      </c>
      <c r="M33" s="13">
        <f t="shared" si="12"/>
        <v>30612.9375</v>
      </c>
    </row>
    <row r="34" spans="1:13">
      <c r="A34" s="14" t="s">
        <v>3</v>
      </c>
      <c r="B34" s="13">
        <f t="shared" si="4"/>
        <v>27826.4375</v>
      </c>
      <c r="C34" s="13">
        <f t="shared" si="5"/>
        <v>30650.9375</v>
      </c>
      <c r="D34" s="13">
        <f t="shared" si="6"/>
        <v>31148.4375</v>
      </c>
      <c r="E34" s="13">
        <f t="shared" si="7"/>
        <v>29581.4375</v>
      </c>
      <c r="F34" s="13">
        <f t="shared" si="8"/>
        <v>29752.4375</v>
      </c>
      <c r="G34" s="13">
        <f t="shared" si="9"/>
        <v>29747.4375</v>
      </c>
      <c r="H34" s="13">
        <f t="shared" si="10"/>
        <v>30531.4375</v>
      </c>
      <c r="I34" s="13">
        <f t="shared" si="11"/>
        <v>31015.9375</v>
      </c>
      <c r="J34" s="13">
        <f t="shared" si="2"/>
        <v>31851.9375</v>
      </c>
      <c r="K34" s="13">
        <f t="shared" si="3"/>
        <v>26295.9375</v>
      </c>
      <c r="L34" s="13">
        <f>IF(V23="","",AVERAGE(V23:W23)-AVERAGE($J$3:$K$10))</f>
        <v>32293.9375</v>
      </c>
      <c r="M34" s="13">
        <f t="shared" si="12"/>
        <v>29485.4375</v>
      </c>
    </row>
    <row r="35" spans="1:13">
      <c r="A35" s="14" t="s">
        <v>4</v>
      </c>
      <c r="B35" s="13">
        <f t="shared" si="4"/>
        <v>29476.4375</v>
      </c>
      <c r="C35" s="13">
        <f t="shared" si="5"/>
        <v>29176.4375</v>
      </c>
      <c r="D35" s="13">
        <f t="shared" si="6"/>
        <v>29464.4375</v>
      </c>
      <c r="E35" s="13">
        <f t="shared" si="7"/>
        <v>29105.9375</v>
      </c>
      <c r="F35" s="13">
        <f t="shared" si="8"/>
        <v>28051.4375</v>
      </c>
      <c r="G35" s="13">
        <f t="shared" si="9"/>
        <v>27814.9375</v>
      </c>
      <c r="H35" s="13">
        <f t="shared" si="10"/>
        <v>30080.4375</v>
      </c>
      <c r="I35" s="13">
        <f t="shared" si="11"/>
        <v>27253.4375</v>
      </c>
      <c r="J35" s="13">
        <f t="shared" si="2"/>
        <v>29551.9375</v>
      </c>
      <c r="K35" s="13">
        <f t="shared" si="3"/>
        <v>27422.9375</v>
      </c>
      <c r="L35" s="13">
        <f>IF(V24="","",AVERAGE(V24:W24)-AVERAGE($J$3:$K$10))</f>
        <v>30092.9375</v>
      </c>
      <c r="M35" s="13">
        <f t="shared" si="12"/>
        <v>28739.4375</v>
      </c>
    </row>
    <row r="36" spans="1:13">
      <c r="A36" s="14" t="s">
        <v>5</v>
      </c>
      <c r="B36" s="13">
        <f t="shared" si="4"/>
        <v>31447.9375</v>
      </c>
      <c r="C36" s="13">
        <f t="shared" si="5"/>
        <v>29016.4375</v>
      </c>
      <c r="D36" s="13">
        <f t="shared" si="6"/>
        <v>30267.9375</v>
      </c>
      <c r="E36" s="13">
        <f t="shared" si="7"/>
        <v>29305.4375</v>
      </c>
      <c r="F36" s="13">
        <f t="shared" si="8"/>
        <v>29444.4375</v>
      </c>
      <c r="G36" s="13">
        <f t="shared" si="9"/>
        <v>29224.4375</v>
      </c>
      <c r="H36" s="13">
        <f t="shared" si="10"/>
        <v>30720.4375</v>
      </c>
      <c r="I36" s="13">
        <f t="shared" si="11"/>
        <v>29047.9375</v>
      </c>
      <c r="J36" s="13">
        <f t="shared" si="2"/>
        <v>28041.9375</v>
      </c>
      <c r="K36" s="13">
        <f t="shared" si="3"/>
        <v>27949.9375</v>
      </c>
      <c r="L36" s="13">
        <f>IF(V25="","",AVERAGE(W25:W25)-AVERAGE($J$3:$K$10))</f>
        <v>26489.4375</v>
      </c>
      <c r="M36" s="13">
        <f t="shared" si="12"/>
        <v>29002.9375</v>
      </c>
    </row>
    <row r="37" spans="1:13">
      <c r="A37" s="14" t="s">
        <v>6</v>
      </c>
      <c r="B37" s="13">
        <f t="shared" si="4"/>
        <v>27605.9375</v>
      </c>
      <c r="C37" s="13">
        <f t="shared" si="5"/>
        <v>27827.9375</v>
      </c>
      <c r="D37" s="13">
        <f t="shared" si="6"/>
        <v>26906.9375</v>
      </c>
      <c r="E37" s="13">
        <f t="shared" si="7"/>
        <v>25614.9375</v>
      </c>
      <c r="F37" s="13">
        <f t="shared" si="8"/>
        <v>27062.4375</v>
      </c>
      <c r="G37" s="13">
        <f t="shared" si="9"/>
        <v>28685.9375</v>
      </c>
      <c r="H37" s="13">
        <f t="shared" si="10"/>
        <v>27689.4375</v>
      </c>
      <c r="I37" s="13">
        <f t="shared" si="11"/>
        <v>26069.4375</v>
      </c>
      <c r="J37" s="13">
        <f t="shared" si="2"/>
        <v>28026.4375</v>
      </c>
      <c r="K37" s="13">
        <f t="shared" si="3"/>
        <v>27620.9375</v>
      </c>
      <c r="L37" s="13">
        <f>IF(V26="","",AVERAGE(W26:W26)-AVERAGE($J$3:$K$10))</f>
        <v>24991.4375</v>
      </c>
      <c r="M37" s="13">
        <f t="shared" si="12"/>
        <v>30632.9375</v>
      </c>
    </row>
    <row r="38" spans="1:13">
      <c r="A38" s="14" t="s">
        <v>7</v>
      </c>
      <c r="B38" s="13">
        <f t="shared" si="4"/>
        <v>27169.4375</v>
      </c>
      <c r="C38" s="13">
        <f t="shared" si="5"/>
        <v>28813.4375</v>
      </c>
      <c r="D38" s="13">
        <f t="shared" si="6"/>
        <v>28018.4375</v>
      </c>
      <c r="E38" s="13">
        <f t="shared" si="7"/>
        <v>28488.4375</v>
      </c>
      <c r="F38" s="13">
        <f t="shared" si="8"/>
        <v>27136.9375</v>
      </c>
      <c r="G38" s="13">
        <f t="shared" si="9"/>
        <v>27842.9375</v>
      </c>
      <c r="H38" s="13">
        <f t="shared" si="10"/>
        <v>24873.9375</v>
      </c>
      <c r="I38" s="13">
        <f t="shared" si="11"/>
        <v>27205.4375</v>
      </c>
      <c r="J38" s="13">
        <f t="shared" si="2"/>
        <v>-30.0625</v>
      </c>
      <c r="K38" s="13">
        <f t="shared" si="3"/>
        <v>27577.9375</v>
      </c>
      <c r="L38" s="13">
        <f>IF(V27="","",AVERAGE(W27:W27)-AVERAGE($J$3:$K$10))</f>
        <v>28728.4375</v>
      </c>
      <c r="M38" s="13">
        <f t="shared" si="12"/>
        <v>29788.9375</v>
      </c>
    </row>
    <row r="40" spans="1:13">
      <c r="E40" s="11" t="s">
        <v>27</v>
      </c>
    </row>
    <row r="41" spans="1:13">
      <c r="A41" s="4"/>
      <c r="B41" s="14">
        <v>1</v>
      </c>
      <c r="C41" s="14">
        <v>2</v>
      </c>
      <c r="D41" s="14">
        <v>3</v>
      </c>
      <c r="E41" s="14">
        <v>4</v>
      </c>
      <c r="F41" s="14">
        <v>5</v>
      </c>
      <c r="G41" s="14">
        <v>6</v>
      </c>
      <c r="H41" s="14">
        <v>7</v>
      </c>
      <c r="I41" s="14">
        <v>8</v>
      </c>
      <c r="J41" s="14">
        <v>9</v>
      </c>
      <c r="K41" s="14">
        <v>10</v>
      </c>
      <c r="L41" s="14">
        <v>11</v>
      </c>
      <c r="M41" s="14">
        <v>12</v>
      </c>
    </row>
    <row r="42" spans="1:13">
      <c r="A42" s="14" t="s">
        <v>1</v>
      </c>
      <c r="B42" s="15">
        <f>IF(B31="","",(B31-$H$4)/$H$3*15)</f>
        <v>0.62171666952116134</v>
      </c>
      <c r="C42" s="15">
        <f t="shared" ref="C42:M42" si="13">IF(C31="","",(C31-$H$4)/$H$3*15)</f>
        <v>0.62608216553201557</v>
      </c>
      <c r="D42" s="15">
        <f t="shared" si="13"/>
        <v>0.61357251466812512</v>
      </c>
      <c r="E42" s="15">
        <f t="shared" si="13"/>
        <v>0.62414989680589983</v>
      </c>
      <c r="F42" s="15">
        <f t="shared" si="13"/>
        <v>0.55334298282001215</v>
      </c>
      <c r="G42" s="15">
        <f t="shared" si="13"/>
        <v>0.55942605103185827</v>
      </c>
      <c r="H42" s="15">
        <f t="shared" si="13"/>
        <v>0.4687239257178154</v>
      </c>
      <c r="I42" s="15">
        <f t="shared" si="13"/>
        <v>0.58614861185895584</v>
      </c>
      <c r="J42" s="15">
        <f t="shared" si="13"/>
        <v>0.61795232378065423</v>
      </c>
      <c r="K42" s="15">
        <f t="shared" si="13"/>
        <v>0.66011872131500338</v>
      </c>
      <c r="L42" s="15">
        <f t="shared" si="13"/>
        <v>0.65748511060681591</v>
      </c>
      <c r="M42" s="15">
        <f t="shared" si="13"/>
        <v>0.69736141187317591</v>
      </c>
    </row>
    <row r="43" spans="1:13">
      <c r="A43" s="14" t="s">
        <v>2</v>
      </c>
      <c r="B43" s="15">
        <f t="shared" ref="B43:M49" si="14">IF(B32="","",(B32-$H$4)/$H$3*15)</f>
        <v>0.61725098179858262</v>
      </c>
      <c r="C43" s="15">
        <f t="shared" si="14"/>
        <v>0.63565763055254498</v>
      </c>
      <c r="D43" s="15">
        <f t="shared" si="14"/>
        <v>0.62518044012649487</v>
      </c>
      <c r="E43" s="15">
        <f t="shared" si="14"/>
        <v>0.55845276011796285</v>
      </c>
      <c r="F43" s="15">
        <f t="shared" si="14"/>
        <v>0.57571436073793059</v>
      </c>
      <c r="G43" s="15">
        <f t="shared" si="14"/>
        <v>0.58328599152396943</v>
      </c>
      <c r="H43" s="15">
        <f t="shared" si="14"/>
        <v>0.64921213783870535</v>
      </c>
      <c r="I43" s="15">
        <f t="shared" si="14"/>
        <v>0.62779973773300735</v>
      </c>
      <c r="J43" s="15">
        <f t="shared" si="14"/>
        <v>0.61295705129610312</v>
      </c>
      <c r="K43" s="15">
        <f t="shared" si="14"/>
        <v>0.62323385829870415</v>
      </c>
      <c r="L43" s="15">
        <f t="shared" si="14"/>
        <v>0.61351526226142539</v>
      </c>
      <c r="M43" s="15">
        <f t="shared" si="14"/>
        <v>0.68293380538484461</v>
      </c>
    </row>
    <row r="44" spans="1:13">
      <c r="A44" s="14" t="s">
        <v>0</v>
      </c>
      <c r="B44" s="15">
        <f t="shared" si="14"/>
        <v>0.73264320750188272</v>
      </c>
      <c r="C44" s="15">
        <f t="shared" si="14"/>
        <v>0.70461815442236619</v>
      </c>
      <c r="D44" s="15">
        <f t="shared" si="14"/>
        <v>0.25916580409513912</v>
      </c>
      <c r="E44" s="15">
        <f t="shared" si="14"/>
        <v>0.62844382730837933</v>
      </c>
      <c r="F44" s="15">
        <f t="shared" si="14"/>
        <v>0.57833365834444306</v>
      </c>
      <c r="G44" s="15">
        <f t="shared" si="14"/>
        <v>0.5838585155909668</v>
      </c>
      <c r="H44" s="15">
        <f t="shared" si="14"/>
        <v>0.66791936172784117</v>
      </c>
      <c r="I44" s="15">
        <f t="shared" si="14"/>
        <v>0.77095938068567516</v>
      </c>
      <c r="J44" s="15">
        <f t="shared" si="14"/>
        <v>0.68780025995432148</v>
      </c>
      <c r="K44" s="15">
        <f t="shared" si="14"/>
        <v>0.60192164990473074</v>
      </c>
      <c r="L44" s="15">
        <f t="shared" si="14"/>
        <v>0.61354388846477537</v>
      </c>
      <c r="M44" s="15">
        <f t="shared" si="14"/>
        <v>0.66007578200997863</v>
      </c>
    </row>
    <row r="45" spans="1:13">
      <c r="A45" s="14" t="s">
        <v>3</v>
      </c>
      <c r="B45" s="15">
        <f t="shared" si="14"/>
        <v>0.58030886637558365</v>
      </c>
      <c r="C45" s="15">
        <f t="shared" si="14"/>
        <v>0.66116357773727341</v>
      </c>
      <c r="D45" s="15">
        <f t="shared" si="14"/>
        <v>0.67540511390383051</v>
      </c>
      <c r="E45" s="15">
        <f t="shared" si="14"/>
        <v>0.63054785325459428</v>
      </c>
      <c r="F45" s="15">
        <f t="shared" si="14"/>
        <v>0.63544293402742091</v>
      </c>
      <c r="G45" s="15">
        <f t="shared" si="14"/>
        <v>0.63529980301067157</v>
      </c>
      <c r="H45" s="15">
        <f t="shared" si="14"/>
        <v>0.65774274643696473</v>
      </c>
      <c r="I45" s="15">
        <f t="shared" si="14"/>
        <v>0.67161214195997354</v>
      </c>
      <c r="J45" s="15">
        <f t="shared" si="14"/>
        <v>0.69554364796045953</v>
      </c>
      <c r="K45" s="15">
        <f t="shared" si="14"/>
        <v>0.53649646214861746</v>
      </c>
      <c r="L45" s="15">
        <f t="shared" si="14"/>
        <v>0.70819642984109921</v>
      </c>
      <c r="M45" s="15">
        <f t="shared" si="14"/>
        <v>0.62779973773300735</v>
      </c>
    </row>
    <row r="46" spans="1:13">
      <c r="A46" s="14" t="s">
        <v>4</v>
      </c>
      <c r="B46" s="15">
        <f t="shared" si="14"/>
        <v>0.62754210190285864</v>
      </c>
      <c r="C46" s="15">
        <f t="shared" si="14"/>
        <v>0.61895424089789952</v>
      </c>
      <c r="D46" s="15">
        <f t="shared" si="14"/>
        <v>0.62719858746266022</v>
      </c>
      <c r="E46" s="15">
        <f t="shared" si="14"/>
        <v>0.61693609356173418</v>
      </c>
      <c r="F46" s="15">
        <f t="shared" si="14"/>
        <v>0.58674976212930297</v>
      </c>
      <c r="G46" s="15">
        <f t="shared" si="14"/>
        <v>0.57997966503706022</v>
      </c>
      <c r="H46" s="15">
        <f t="shared" si="14"/>
        <v>0.64483232872617613</v>
      </c>
      <c r="I46" s="15">
        <f t="shared" si="14"/>
        <v>0.56390605185611187</v>
      </c>
      <c r="J46" s="15">
        <f t="shared" si="14"/>
        <v>0.62970338025577322</v>
      </c>
      <c r="K46" s="15">
        <f t="shared" si="14"/>
        <v>0.56875819332391375</v>
      </c>
      <c r="L46" s="15">
        <f t="shared" si="14"/>
        <v>0.64519015626804954</v>
      </c>
      <c r="M46" s="15">
        <f t="shared" si="14"/>
        <v>0.60644459003400908</v>
      </c>
    </row>
    <row r="47" spans="1:13">
      <c r="A47" s="14" t="s">
        <v>5</v>
      </c>
      <c r="B47" s="15">
        <f t="shared" si="14"/>
        <v>0.68397866180711464</v>
      </c>
      <c r="C47" s="15">
        <f t="shared" si="14"/>
        <v>0.61437404836192133</v>
      </c>
      <c r="D47" s="15">
        <f t="shared" si="14"/>
        <v>0.65019974185427565</v>
      </c>
      <c r="E47" s="15">
        <f t="shared" si="14"/>
        <v>0.6226470211300319</v>
      </c>
      <c r="F47" s="15">
        <f t="shared" si="14"/>
        <v>0.62662606339566296</v>
      </c>
      <c r="G47" s="15">
        <f t="shared" si="14"/>
        <v>0.62032829865869299</v>
      </c>
      <c r="H47" s="15">
        <f t="shared" si="14"/>
        <v>0.66315309887008889</v>
      </c>
      <c r="I47" s="15">
        <f t="shared" si="14"/>
        <v>0.61527577376744202</v>
      </c>
      <c r="J47" s="15">
        <f t="shared" si="14"/>
        <v>0.58647781319747927</v>
      </c>
      <c r="K47" s="15">
        <f t="shared" si="14"/>
        <v>0.58384420248929181</v>
      </c>
      <c r="L47" s="15">
        <f t="shared" si="14"/>
        <v>0.54203563249681608</v>
      </c>
      <c r="M47" s="15">
        <f t="shared" si="14"/>
        <v>0.61398759461669816</v>
      </c>
    </row>
    <row r="48" spans="1:13">
      <c r="A48" s="14" t="s">
        <v>6</v>
      </c>
      <c r="B48" s="15">
        <f t="shared" si="14"/>
        <v>0.57399678853693881</v>
      </c>
      <c r="C48" s="15">
        <f t="shared" si="14"/>
        <v>0.58035180568060851</v>
      </c>
      <c r="D48" s="15">
        <f t="shared" si="14"/>
        <v>0.55398707239538414</v>
      </c>
      <c r="E48" s="15">
        <f t="shared" si="14"/>
        <v>0.51700201766736043</v>
      </c>
      <c r="F48" s="15">
        <f t="shared" si="14"/>
        <v>0.55843844701628786</v>
      </c>
      <c r="G48" s="15">
        <f t="shared" si="14"/>
        <v>0.6049130881547915</v>
      </c>
      <c r="H48" s="15">
        <f t="shared" si="14"/>
        <v>0.57638707651665233</v>
      </c>
      <c r="I48" s="15">
        <f t="shared" si="14"/>
        <v>0.5300126270898734</v>
      </c>
      <c r="J48" s="15">
        <f t="shared" si="14"/>
        <v>0.58603410704555636</v>
      </c>
      <c r="K48" s="69">
        <f t="shared" si="14"/>
        <v>0.57442618158718672</v>
      </c>
      <c r="L48" s="70">
        <f t="shared" si="14"/>
        <v>0.49915357987872039</v>
      </c>
      <c r="M48" s="15">
        <f t="shared" si="14"/>
        <v>0.66064830607697578</v>
      </c>
    </row>
    <row r="49" spans="1:16">
      <c r="A49" s="14" t="s">
        <v>7</v>
      </c>
      <c r="B49" s="15">
        <f t="shared" si="14"/>
        <v>0.56150145077472335</v>
      </c>
      <c r="C49" s="15">
        <f t="shared" si="14"/>
        <v>0.60856292908189913</v>
      </c>
      <c r="D49" s="15">
        <f t="shared" si="14"/>
        <v>0.58580509741875741</v>
      </c>
      <c r="E49" s="15">
        <f t="shared" si="14"/>
        <v>0.5992594129931933</v>
      </c>
      <c r="F49" s="15">
        <f t="shared" si="14"/>
        <v>0.56057109916585268</v>
      </c>
      <c r="G49" s="15">
        <f t="shared" si="14"/>
        <v>0.58078119873085643</v>
      </c>
      <c r="H49" s="15">
        <f t="shared" si="14"/>
        <v>0.4957900009851115</v>
      </c>
      <c r="I49" s="15">
        <f t="shared" si="14"/>
        <v>0.5625319940953184</v>
      </c>
      <c r="J49" s="15">
        <f t="shared" si="14"/>
        <v>-0.21711696723989116</v>
      </c>
      <c r="K49" s="70">
        <f t="shared" si="14"/>
        <v>0.5731952548431426</v>
      </c>
      <c r="L49" s="70">
        <f t="shared" si="14"/>
        <v>0.60612970179716064</v>
      </c>
      <c r="M49" s="15">
        <f t="shared" si="14"/>
        <v>0.63648779044969095</v>
      </c>
      <c r="P49" s="68"/>
    </row>
    <row r="51" spans="1:16">
      <c r="K51" t="s">
        <v>223</v>
      </c>
      <c r="L51" t="s">
        <v>224</v>
      </c>
    </row>
    <row r="52" spans="1:16">
      <c r="E52" t="s">
        <v>225</v>
      </c>
    </row>
    <row r="53" spans="1:16">
      <c r="E53" t="s">
        <v>226</v>
      </c>
    </row>
  </sheetData>
  <mergeCells count="2">
    <mergeCell ref="B1:E1"/>
    <mergeCell ref="I1:L1"/>
  </mergeCells>
  <phoneticPr fontId="21"/>
  <conditionalFormatting sqref="B42:M49">
    <cfRule type="cellIs" dxfId="46" priority="1" stopIfTrue="1" operator="lessThan">
      <formula>0.15</formula>
    </cfRule>
  </conditionalFormatting>
  <pageMargins left="0.45" right="0.45" top="0.75" bottom="0.75" header="0.3" footer="0.3"/>
  <pageSetup scale="65" orientation="landscape"/>
  <headerFooter>
    <oddHeader>&amp;L&amp;"-,Bold"&amp;16Example results&amp;R&amp;"-,Bold"&amp;12 100-6260-B2</oddHeader>
    <oddFooter>&amp;RResult Page &amp;P of &amp;N</oddFooter>
  </headerFooter>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10"/>
  <sheetViews>
    <sheetView view="pageLayout" workbookViewId="0">
      <selection activeCell="Q10" sqref="Q10"/>
    </sheetView>
  </sheetViews>
  <sheetFormatPr baseColWidth="10" defaultColWidth="9.1640625" defaultRowHeight="14" x14ac:dyDescent="0"/>
  <cols>
    <col min="1" max="15" width="9.1640625" style="60"/>
    <col min="16" max="16" width="16" style="60" customWidth="1"/>
    <col min="17" max="16384" width="9.1640625" style="60"/>
  </cols>
  <sheetData>
    <row r="1" spans="2:18">
      <c r="B1" s="11" t="s">
        <v>145</v>
      </c>
    </row>
    <row r="2" spans="2:18" ht="15" customHeight="1">
      <c r="C2" s="66"/>
    </row>
    <row r="3" spans="2:18" ht="45" customHeight="1">
      <c r="C3" s="61"/>
      <c r="D3" s="60" t="s">
        <v>219</v>
      </c>
      <c r="G3" s="67"/>
      <c r="H3" s="60" t="s">
        <v>218</v>
      </c>
      <c r="P3" s="62" t="s">
        <v>220</v>
      </c>
    </row>
    <row r="4" spans="2:18" ht="15" customHeight="1">
      <c r="C4" s="76"/>
      <c r="D4" s="76"/>
      <c r="F4" s="11" t="s">
        <v>135</v>
      </c>
    </row>
    <row r="5" spans="2:18">
      <c r="B5" s="22"/>
      <c r="C5" s="63">
        <v>1</v>
      </c>
      <c r="D5" s="63">
        <v>2</v>
      </c>
      <c r="E5" s="63">
        <v>3</v>
      </c>
      <c r="F5" s="63">
        <v>4</v>
      </c>
      <c r="G5" s="63">
        <v>5</v>
      </c>
      <c r="H5" s="63">
        <v>6</v>
      </c>
      <c r="I5" s="63">
        <v>7</v>
      </c>
      <c r="J5" s="63">
        <v>8</v>
      </c>
      <c r="K5" s="63">
        <v>9</v>
      </c>
      <c r="L5" s="63">
        <v>10</v>
      </c>
      <c r="M5" s="63">
        <v>11</v>
      </c>
      <c r="N5" s="63">
        <v>12</v>
      </c>
      <c r="P5" s="62"/>
      <c r="R5" s="11"/>
    </row>
    <row r="6" spans="2:18">
      <c r="B6" s="63" t="s">
        <v>1</v>
      </c>
      <c r="C6" s="23">
        <f>'Example Results'!B42/2</f>
        <v>0.31085833476058067</v>
      </c>
      <c r="D6" s="23">
        <f>'Example Results'!C42/2</f>
        <v>0.31304108276600778</v>
      </c>
      <c r="E6" s="71">
        <f>'Example Results'!D42/2</f>
        <v>0.30678625733406256</v>
      </c>
      <c r="F6" s="23">
        <f>'Example Results'!E42/2</f>
        <v>0.31207494840294991</v>
      </c>
      <c r="G6" s="23">
        <f>'Example Results'!F42/2</f>
        <v>0.27667149141000608</v>
      </c>
      <c r="H6" s="23">
        <f>'Example Results'!G42/2</f>
        <v>0.27971302551592914</v>
      </c>
      <c r="I6" s="23">
        <f>'Example Results'!H42/2</f>
        <v>0.2343619628589077</v>
      </c>
      <c r="J6" s="23">
        <f>'Example Results'!I42/2</f>
        <v>0.29307430592947792</v>
      </c>
      <c r="K6" s="23">
        <f>'Example Results'!J42/2</f>
        <v>0.30897616189032712</v>
      </c>
      <c r="L6" s="23">
        <f>'Example Results'!K42/2</f>
        <v>0.33005936065750169</v>
      </c>
      <c r="M6" s="23">
        <f>'Example Results'!L42/2</f>
        <v>0.32874255530340796</v>
      </c>
      <c r="N6" s="23">
        <f>'Example Results'!M42/2</f>
        <v>0.34868070593658795</v>
      </c>
      <c r="P6" s="64">
        <f>COUNTIF(C6:N13,"&lt;0.3")-COUNTIF(C6:N13,"&lt;0.1")</f>
        <v>37</v>
      </c>
    </row>
    <row r="7" spans="2:18">
      <c r="B7" s="63" t="s">
        <v>2</v>
      </c>
      <c r="C7" s="23">
        <f>'Example Results'!B43/2</f>
        <v>0.30862549089929131</v>
      </c>
      <c r="D7" s="23">
        <f>'Example Results'!C43/2</f>
        <v>0.31782881527627249</v>
      </c>
      <c r="E7" s="23">
        <f>'Example Results'!D43/2</f>
        <v>0.31259022006324744</v>
      </c>
      <c r="F7" s="23">
        <f>'Example Results'!E43/2</f>
        <v>0.27922638005898143</v>
      </c>
      <c r="G7" s="23">
        <f>'Example Results'!F43/2</f>
        <v>0.28785718036896529</v>
      </c>
      <c r="H7" s="23">
        <f>'Example Results'!G43/2</f>
        <v>0.29164299576198471</v>
      </c>
      <c r="I7" s="23">
        <f>'Example Results'!H43/2</f>
        <v>0.32460606891935267</v>
      </c>
      <c r="J7" s="23">
        <f>'Example Results'!I43/2</f>
        <v>0.31389986886650367</v>
      </c>
      <c r="K7" s="23">
        <f>'Example Results'!J43/2</f>
        <v>0.30647852564805156</v>
      </c>
      <c r="L7" s="23">
        <f>'Example Results'!K43/2</f>
        <v>0.31161692914935207</v>
      </c>
      <c r="M7" s="23">
        <f>'Example Results'!L43/2</f>
        <v>0.30675763113071269</v>
      </c>
      <c r="N7" s="23">
        <f>'Example Results'!M43/2</f>
        <v>0.3414669026924223</v>
      </c>
      <c r="P7" s="64"/>
      <c r="R7" s="65"/>
    </row>
    <row r="8" spans="2:18">
      <c r="B8" s="63" t="s">
        <v>0</v>
      </c>
      <c r="C8" s="23">
        <f>'Example Results'!B44/2</f>
        <v>0.36632160375094136</v>
      </c>
      <c r="D8" s="23">
        <f>'Example Results'!C44/2</f>
        <v>0.3523090772111831</v>
      </c>
      <c r="E8" s="23">
        <f>'Example Results'!D44/2</f>
        <v>0.12958290204756956</v>
      </c>
      <c r="F8" s="23">
        <f>'Example Results'!E44/2</f>
        <v>0.31422191365418967</v>
      </c>
      <c r="G8" s="23">
        <f>'Example Results'!F44/2</f>
        <v>0.28916682917222153</v>
      </c>
      <c r="H8" s="23">
        <f>'Example Results'!G44/2</f>
        <v>0.2919292577954834</v>
      </c>
      <c r="I8" s="23">
        <f>'Example Results'!H44/2</f>
        <v>0.33395968086392058</v>
      </c>
      <c r="J8" s="23">
        <f>'Example Results'!I44/2</f>
        <v>0.38547969034283758</v>
      </c>
      <c r="K8" s="23">
        <f>'Example Results'!J44/2</f>
        <v>0.34390012997716074</v>
      </c>
      <c r="L8" s="23">
        <f>'Example Results'!K44/2</f>
        <v>0.30096082495236537</v>
      </c>
      <c r="M8" s="23">
        <f>'Example Results'!L44/2</f>
        <v>0.30677194423238768</v>
      </c>
      <c r="N8" s="23">
        <f>'Example Results'!M44/2</f>
        <v>0.33003789100498931</v>
      </c>
      <c r="P8" s="64"/>
    </row>
    <row r="9" spans="2:18">
      <c r="B9" s="63" t="s">
        <v>3</v>
      </c>
      <c r="C9" s="23">
        <f>'Example Results'!B45/2</f>
        <v>0.29015443318779183</v>
      </c>
      <c r="D9" s="23">
        <f>'Example Results'!C45/2</f>
        <v>0.33058178886863671</v>
      </c>
      <c r="E9" s="23">
        <f>'Example Results'!D45/2</f>
        <v>0.33770255695191526</v>
      </c>
      <c r="F9" s="72">
        <f>'Example Results'!E45/2</f>
        <v>0.31527392662729714</v>
      </c>
      <c r="G9" s="23">
        <f>'Example Results'!F45/2</f>
        <v>0.31772146701371046</v>
      </c>
      <c r="H9" s="23">
        <f>'Example Results'!G45/2</f>
        <v>0.31764990150533579</v>
      </c>
      <c r="I9" s="23">
        <f>'Example Results'!H45/2</f>
        <v>0.32887137321848237</v>
      </c>
      <c r="J9" s="23">
        <f>'Example Results'!I45/2</f>
        <v>0.33580607097998677</v>
      </c>
      <c r="K9" s="72">
        <f>'Example Results'!J45/2</f>
        <v>0.34777182398022977</v>
      </c>
      <c r="L9" s="23">
        <f>'Example Results'!K45/2</f>
        <v>0.26824823107430873</v>
      </c>
      <c r="M9" s="23">
        <f>'Example Results'!L45/2</f>
        <v>0.3540982149205496</v>
      </c>
      <c r="N9" s="23">
        <f>'Example Results'!M45/2</f>
        <v>0.31389986886650367</v>
      </c>
      <c r="P9" s="64"/>
    </row>
    <row r="10" spans="2:18">
      <c r="B10" s="63" t="s">
        <v>4</v>
      </c>
      <c r="C10" s="23">
        <f>'Example Results'!B46/2</f>
        <v>0.31377105095142932</v>
      </c>
      <c r="D10" s="23">
        <f>'Example Results'!C46/2</f>
        <v>0.30947712044894976</v>
      </c>
      <c r="E10" s="23">
        <f>'Example Results'!D46/2</f>
        <v>0.31359929373133011</v>
      </c>
      <c r="F10" s="23">
        <f>'Example Results'!E46/2</f>
        <v>0.30846804678086709</v>
      </c>
      <c r="G10" s="23">
        <f>'Example Results'!F46/2</f>
        <v>0.29337488106465148</v>
      </c>
      <c r="H10" s="23">
        <f>'Example Results'!G46/2</f>
        <v>0.28998983251853011</v>
      </c>
      <c r="I10" s="23">
        <f>'Example Results'!H46/2</f>
        <v>0.32241616436308806</v>
      </c>
      <c r="J10" s="23">
        <f>'Example Results'!I46/2</f>
        <v>0.28195302592805593</v>
      </c>
      <c r="K10" s="23">
        <f>'Example Results'!J46/2</f>
        <v>0.31485169012788661</v>
      </c>
      <c r="L10" s="23">
        <f>'Example Results'!K46/2</f>
        <v>0.28437909666195688</v>
      </c>
      <c r="M10" s="23">
        <f>'Example Results'!L46/2</f>
        <v>0.32259507813402477</v>
      </c>
      <c r="N10" s="23">
        <f>'Example Results'!M46/2</f>
        <v>0.30322229501700454</v>
      </c>
      <c r="P10" s="64"/>
    </row>
    <row r="11" spans="2:18">
      <c r="B11" s="63" t="s">
        <v>5</v>
      </c>
      <c r="C11" s="23">
        <f>'Example Results'!B47/2</f>
        <v>0.34198933090355732</v>
      </c>
      <c r="D11" s="72">
        <f>'Example Results'!C47/2</f>
        <v>0.30718702418096067</v>
      </c>
      <c r="E11" s="72">
        <f>'Example Results'!D47/2</f>
        <v>0.32509987092713782</v>
      </c>
      <c r="F11" s="23">
        <f>'Example Results'!E47/2</f>
        <v>0.31132351056501595</v>
      </c>
      <c r="G11" s="23">
        <f>'Example Results'!F47/2</f>
        <v>0.31331303169783148</v>
      </c>
      <c r="H11" s="72">
        <f>'Example Results'!G47/2</f>
        <v>0.31016414932934649</v>
      </c>
      <c r="I11" s="23">
        <f>'Example Results'!H47/2</f>
        <v>0.33157654943504444</v>
      </c>
      <c r="J11" s="23">
        <f>'Example Results'!I47/2</f>
        <v>0.30763788688372101</v>
      </c>
      <c r="K11" s="23">
        <f>'Example Results'!J47/2</f>
        <v>0.29323890659873963</v>
      </c>
      <c r="L11" s="23">
        <f>'Example Results'!K47/2</f>
        <v>0.2919221012446459</v>
      </c>
      <c r="M11" s="23">
        <f>'Example Results'!L47/2</f>
        <v>0.27101781624840804</v>
      </c>
      <c r="N11" s="23">
        <f>'Example Results'!M47/2</f>
        <v>0.30699379730834908</v>
      </c>
      <c r="P11" s="64"/>
    </row>
    <row r="12" spans="2:18">
      <c r="B12" s="63" t="s">
        <v>6</v>
      </c>
      <c r="C12" s="23">
        <f>'Example Results'!B48/2</f>
        <v>0.2869983942684694</v>
      </c>
      <c r="D12" s="23">
        <f>'Example Results'!C48/2</f>
        <v>0.29017590284030426</v>
      </c>
      <c r="E12" s="23">
        <f>'Example Results'!D48/2</f>
        <v>0.27699353619769207</v>
      </c>
      <c r="F12" s="23">
        <f>'Example Results'!E48/2</f>
        <v>0.25850100883368021</v>
      </c>
      <c r="G12" s="23">
        <f>'Example Results'!F48/2</f>
        <v>0.27921922350814393</v>
      </c>
      <c r="H12" s="23">
        <f>'Example Results'!G48/2</f>
        <v>0.30245654407739575</v>
      </c>
      <c r="I12" s="23">
        <f>'Example Results'!H48/2</f>
        <v>0.28819353825832617</v>
      </c>
      <c r="J12" s="23">
        <f>'Example Results'!I48/2</f>
        <v>0.2650063135449367</v>
      </c>
      <c r="K12" s="23">
        <f>'Example Results'!J48/2</f>
        <v>0.29301705352277818</v>
      </c>
      <c r="L12" s="23">
        <f>'Example Results'!K48/2</f>
        <v>0.28721309079359336</v>
      </c>
      <c r="M12" s="23">
        <f>'Example Results'!L48/2</f>
        <v>0.24957678993936019</v>
      </c>
      <c r="N12" s="23">
        <f>'Example Results'!M48/2</f>
        <v>0.33032415303848789</v>
      </c>
      <c r="P12" s="64"/>
    </row>
    <row r="13" spans="2:18">
      <c r="B13" s="63" t="s">
        <v>7</v>
      </c>
      <c r="C13" s="23">
        <f>'Example Results'!B49/2</f>
        <v>0.28075072538736168</v>
      </c>
      <c r="D13" s="23">
        <f>'Example Results'!C49/2</f>
        <v>0.30428146454094956</v>
      </c>
      <c r="E13" s="23">
        <f>'Example Results'!D49/2</f>
        <v>0.29290254870937871</v>
      </c>
      <c r="F13" s="23">
        <f>'Example Results'!E49/2</f>
        <v>0.29962970649659665</v>
      </c>
      <c r="G13" s="23">
        <f>'Example Results'!F49/2</f>
        <v>0.28028554958292634</v>
      </c>
      <c r="H13" s="23">
        <f>'Example Results'!G49/2</f>
        <v>0.29039059936542821</v>
      </c>
      <c r="I13" s="23">
        <f>'Example Results'!H49/2</f>
        <v>0.24789500049255575</v>
      </c>
      <c r="J13" s="23">
        <f>'Example Results'!I49/2</f>
        <v>0.2812659970476592</v>
      </c>
      <c r="K13" s="23">
        <f>'Example Results'!J49/2</f>
        <v>-0.10855848361994558</v>
      </c>
      <c r="L13" s="23">
        <f>'Example Results'!K49/2</f>
        <v>0.2865976274215713</v>
      </c>
      <c r="M13" s="23">
        <f>'Example Results'!L49/2</f>
        <v>0.30306485089858032</v>
      </c>
      <c r="N13" s="23">
        <f>'Example Results'!M49/2</f>
        <v>0.31824389522484547</v>
      </c>
      <c r="P13" s="64">
        <f>AVERAGE(C6:N13)</f>
        <v>0.30002130401273425</v>
      </c>
    </row>
    <row r="14" spans="2:18">
      <c r="P14" s="64"/>
    </row>
    <row r="15" spans="2:18">
      <c r="P15" s="64"/>
    </row>
    <row r="16" spans="2:18">
      <c r="F16" s="11" t="s">
        <v>136</v>
      </c>
      <c r="P16" s="64"/>
    </row>
    <row r="17" spans="2:16">
      <c r="B17" s="22"/>
      <c r="C17" s="63">
        <v>1</v>
      </c>
      <c r="D17" s="63">
        <v>2</v>
      </c>
      <c r="E17" s="63">
        <v>3</v>
      </c>
      <c r="F17" s="63">
        <v>4</v>
      </c>
      <c r="G17" s="63">
        <v>5</v>
      </c>
      <c r="H17" s="63">
        <v>6</v>
      </c>
      <c r="I17" s="63">
        <v>7</v>
      </c>
      <c r="J17" s="63">
        <v>8</v>
      </c>
      <c r="K17" s="63">
        <v>9</v>
      </c>
      <c r="L17" s="63">
        <v>10</v>
      </c>
      <c r="M17" s="63">
        <v>11</v>
      </c>
      <c r="N17" s="63">
        <v>12</v>
      </c>
      <c r="P17" s="64"/>
    </row>
    <row r="18" spans="2:16">
      <c r="B18" s="63" t="s">
        <v>1</v>
      </c>
      <c r="C18" s="23">
        <f>'Example Results'!B42/3</f>
        <v>0.2072388898403871</v>
      </c>
      <c r="D18" s="23">
        <f>'Example Results'!C42/3</f>
        <v>0.20869405517733852</v>
      </c>
      <c r="E18" s="23">
        <f>'Example Results'!D42/3</f>
        <v>0.20452417155604172</v>
      </c>
      <c r="F18" s="23">
        <f>'Example Results'!E42/3</f>
        <v>0.20804996560196662</v>
      </c>
      <c r="G18" s="23">
        <f>'Example Results'!F42/3</f>
        <v>0.18444766094000406</v>
      </c>
      <c r="H18" s="23">
        <f>'Example Results'!G42/3</f>
        <v>0.18647535034395277</v>
      </c>
      <c r="I18" s="23">
        <f>'Example Results'!H42/3</f>
        <v>0.15624130857260513</v>
      </c>
      <c r="J18" s="23">
        <f>'Example Results'!I42/3</f>
        <v>0.19538287061965195</v>
      </c>
      <c r="K18" s="23">
        <f>'Example Results'!J42/3</f>
        <v>0.20598410792688474</v>
      </c>
      <c r="L18" s="23">
        <f>'Example Results'!K42/3</f>
        <v>0.2200395737716678</v>
      </c>
      <c r="M18" s="23">
        <f>'Example Results'!L42/3</f>
        <v>0.2191617035356053</v>
      </c>
      <c r="N18" s="23">
        <f>'Example Results'!M42/3</f>
        <v>0.2324538039577253</v>
      </c>
      <c r="P18" s="64">
        <f>COUNTIF(C18:N25,"&lt;0.3")-COUNTIF(C18:N25,"&lt;0.1")</f>
        <v>94</v>
      </c>
    </row>
    <row r="19" spans="2:16">
      <c r="B19" s="63" t="s">
        <v>2</v>
      </c>
      <c r="C19" s="23">
        <f>'Example Results'!B43/3</f>
        <v>0.20575032726619422</v>
      </c>
      <c r="D19" s="23">
        <f>'Example Results'!C43/3</f>
        <v>0.21188587685084834</v>
      </c>
      <c r="E19" s="23">
        <f>'Example Results'!D43/3</f>
        <v>0.20839348004216496</v>
      </c>
      <c r="F19" s="23">
        <f>'Example Results'!E43/3</f>
        <v>0.18615092003932096</v>
      </c>
      <c r="G19" s="23">
        <f>'Example Results'!F43/3</f>
        <v>0.19190478691264354</v>
      </c>
      <c r="H19" s="23">
        <f>'Example Results'!G43/3</f>
        <v>0.19442866384132315</v>
      </c>
      <c r="I19" s="23">
        <f>'Example Results'!H43/3</f>
        <v>0.21640404594623511</v>
      </c>
      <c r="J19" s="23">
        <f>'Example Results'!I43/3</f>
        <v>0.20926657924433578</v>
      </c>
      <c r="K19" s="23">
        <f>'Example Results'!J43/3</f>
        <v>0.20431901709870104</v>
      </c>
      <c r="L19" s="23">
        <f>'Example Results'!K43/3</f>
        <v>0.20774461943290137</v>
      </c>
      <c r="M19" s="23">
        <f>'Example Results'!L43/3</f>
        <v>0.20450508742047513</v>
      </c>
      <c r="N19" s="23">
        <f>'Example Results'!M43/3</f>
        <v>0.22764460179494819</v>
      </c>
      <c r="P19" s="64"/>
    </row>
    <row r="20" spans="2:16">
      <c r="B20" s="63" t="s">
        <v>0</v>
      </c>
      <c r="C20" s="23">
        <f>'Example Results'!B44/3</f>
        <v>0.24421440250062756</v>
      </c>
      <c r="D20" s="23">
        <f>'Example Results'!C44/3</f>
        <v>0.23487271814078872</v>
      </c>
      <c r="E20" s="23">
        <f>'Example Results'!D44/3</f>
        <v>8.6388601365046377E-2</v>
      </c>
      <c r="F20" s="23">
        <f>'Example Results'!E44/3</f>
        <v>0.20948127576945977</v>
      </c>
      <c r="G20" s="23">
        <f>'Example Results'!F44/3</f>
        <v>0.19277788611481436</v>
      </c>
      <c r="H20" s="23">
        <f>'Example Results'!G44/3</f>
        <v>0.19461950519698892</v>
      </c>
      <c r="I20" s="23">
        <f>'Example Results'!H44/3</f>
        <v>0.22263978724261371</v>
      </c>
      <c r="J20" s="23">
        <f>'Example Results'!I44/3</f>
        <v>0.25698646022855837</v>
      </c>
      <c r="K20" s="23">
        <f>'Example Results'!J44/3</f>
        <v>0.22926675331810717</v>
      </c>
      <c r="L20" s="23">
        <f>'Example Results'!K44/3</f>
        <v>0.20064054996824357</v>
      </c>
      <c r="M20" s="23">
        <f>'Example Results'!L44/3</f>
        <v>0.20451462948825846</v>
      </c>
      <c r="N20" s="23">
        <f>'Example Results'!M44/3</f>
        <v>0.22002526066999287</v>
      </c>
      <c r="P20" s="64"/>
    </row>
    <row r="21" spans="2:16">
      <c r="B21" s="63" t="s">
        <v>3</v>
      </c>
      <c r="C21" s="23">
        <f>'Example Results'!B45/3</f>
        <v>0.19343628879186123</v>
      </c>
      <c r="D21" s="23">
        <f>'Example Results'!C45/3</f>
        <v>0.22038785924575779</v>
      </c>
      <c r="E21" s="23">
        <f>'Example Results'!D45/3</f>
        <v>0.22513503796794351</v>
      </c>
      <c r="F21" s="23">
        <f>'Example Results'!E45/3</f>
        <v>0.21018261775153144</v>
      </c>
      <c r="G21" s="23">
        <f>'Example Results'!F45/3</f>
        <v>0.21181431134247364</v>
      </c>
      <c r="H21" s="23">
        <f>'Example Results'!G45/3</f>
        <v>0.21176660100355718</v>
      </c>
      <c r="I21" s="23">
        <f>'Example Results'!H45/3</f>
        <v>0.2192475821456549</v>
      </c>
      <c r="J21" s="23">
        <f>'Example Results'!I45/3</f>
        <v>0.22387071398665784</v>
      </c>
      <c r="K21" s="23">
        <f>'Example Results'!J45/3</f>
        <v>0.23184788265348652</v>
      </c>
      <c r="L21" s="23">
        <f>'Example Results'!K45/3</f>
        <v>0.17883215404953914</v>
      </c>
      <c r="M21" s="23">
        <f>'Example Results'!L45/3</f>
        <v>0.23606547661369973</v>
      </c>
      <c r="N21" s="23">
        <f>'Example Results'!M45/3</f>
        <v>0.20926657924433578</v>
      </c>
      <c r="P21" s="64"/>
    </row>
    <row r="22" spans="2:16">
      <c r="B22" s="63" t="s">
        <v>4</v>
      </c>
      <c r="C22" s="23">
        <f>'Example Results'!B46/3</f>
        <v>0.2091807006342862</v>
      </c>
      <c r="D22" s="23">
        <f>'Example Results'!C46/3</f>
        <v>0.20631808029929985</v>
      </c>
      <c r="E22" s="23">
        <f>'Example Results'!D46/3</f>
        <v>0.20906619582088673</v>
      </c>
      <c r="F22" s="23">
        <f>'Example Results'!E46/3</f>
        <v>0.20564536452057805</v>
      </c>
      <c r="G22" s="23">
        <f>'Example Results'!F46/3</f>
        <v>0.19558325404310098</v>
      </c>
      <c r="H22" s="23">
        <f>'Example Results'!G46/3</f>
        <v>0.19332655501235341</v>
      </c>
      <c r="I22" s="23">
        <f>'Example Results'!H46/3</f>
        <v>0.21494410957539203</v>
      </c>
      <c r="J22" s="23">
        <f>'Example Results'!I46/3</f>
        <v>0.18796868395203728</v>
      </c>
      <c r="K22" s="23">
        <f>'Example Results'!J46/3</f>
        <v>0.20990112675192441</v>
      </c>
      <c r="L22" s="23">
        <f>'Example Results'!K46/3</f>
        <v>0.18958606444130457</v>
      </c>
      <c r="M22" s="23">
        <f>'Example Results'!L46/3</f>
        <v>0.21506338542268319</v>
      </c>
      <c r="N22" s="23">
        <f>'Example Results'!M46/3</f>
        <v>0.20214819667800302</v>
      </c>
      <c r="P22" s="64"/>
    </row>
    <row r="23" spans="2:16">
      <c r="B23" s="63" t="s">
        <v>5</v>
      </c>
      <c r="C23" s="23">
        <f>'Example Results'!B47/3</f>
        <v>0.22799288726903821</v>
      </c>
      <c r="D23" s="23">
        <f>'Example Results'!C47/3</f>
        <v>0.20479134945397379</v>
      </c>
      <c r="E23" s="23">
        <f>'Example Results'!D47/3</f>
        <v>0.21673324728475854</v>
      </c>
      <c r="F23" s="23">
        <f>'Example Results'!E47/3</f>
        <v>0.20754900704334397</v>
      </c>
      <c r="G23" s="23">
        <f>'Example Results'!F47/3</f>
        <v>0.20887535446522099</v>
      </c>
      <c r="H23" s="23">
        <f>'Example Results'!G47/3</f>
        <v>0.20677609955289766</v>
      </c>
      <c r="I23" s="23">
        <f>'Example Results'!H47/3</f>
        <v>0.22105103295669629</v>
      </c>
      <c r="J23" s="23">
        <f>'Example Results'!I47/3</f>
        <v>0.20509192458914735</v>
      </c>
      <c r="K23" s="23">
        <f>'Example Results'!J47/3</f>
        <v>0.19549260439915975</v>
      </c>
      <c r="L23" s="23">
        <f>'Example Results'!K47/3</f>
        <v>0.19461473416309727</v>
      </c>
      <c r="M23" s="23">
        <f>'Example Results'!L47/3</f>
        <v>0.18067854416560536</v>
      </c>
      <c r="N23" s="23">
        <f>'Example Results'!M47/3</f>
        <v>0.20466253153889938</v>
      </c>
      <c r="P23" s="64"/>
    </row>
    <row r="24" spans="2:16">
      <c r="B24" s="63" t="s">
        <v>6</v>
      </c>
      <c r="C24" s="23">
        <f>'Example Results'!B48/3</f>
        <v>0.19133226284564628</v>
      </c>
      <c r="D24" s="23">
        <f>'Example Results'!C48/3</f>
        <v>0.19345060189353616</v>
      </c>
      <c r="E24" s="23">
        <f>'Example Results'!D48/3</f>
        <v>0.18466235746512805</v>
      </c>
      <c r="F24" s="23">
        <f>'Example Results'!E48/3</f>
        <v>0.17233400588912015</v>
      </c>
      <c r="G24" s="23">
        <f>'Example Results'!F48/3</f>
        <v>0.18614614900542928</v>
      </c>
      <c r="H24" s="23">
        <f>'Example Results'!G48/3</f>
        <v>0.20163769605159718</v>
      </c>
      <c r="I24" s="23">
        <f>'Example Results'!H48/3</f>
        <v>0.19212902550555078</v>
      </c>
      <c r="J24" s="23">
        <f>'Example Results'!I48/3</f>
        <v>0.17667087569662446</v>
      </c>
      <c r="K24" s="23">
        <f>'Example Results'!J48/3</f>
        <v>0.19534470234851878</v>
      </c>
      <c r="L24" s="23">
        <f>'Example Results'!K48/3</f>
        <v>0.19147539386239557</v>
      </c>
      <c r="M24" s="23">
        <f>'Example Results'!L48/3</f>
        <v>0.16638452662624012</v>
      </c>
      <c r="N24" s="23">
        <f>'Example Results'!M48/3</f>
        <v>0.22021610202565858</v>
      </c>
      <c r="P24" s="64"/>
    </row>
    <row r="25" spans="2:16">
      <c r="B25" s="63" t="s">
        <v>7</v>
      </c>
      <c r="C25" s="23">
        <f>'Example Results'!B49/3</f>
        <v>0.18716715025824113</v>
      </c>
      <c r="D25" s="23">
        <f>'Example Results'!C49/3</f>
        <v>0.20285430969396637</v>
      </c>
      <c r="E25" s="23">
        <f>'Example Results'!D49/3</f>
        <v>0.19526836580625248</v>
      </c>
      <c r="F25" s="23">
        <f>'Example Results'!E49/3</f>
        <v>0.19975313766439776</v>
      </c>
      <c r="G25" s="23">
        <f>'Example Results'!F49/3</f>
        <v>0.18685703305528423</v>
      </c>
      <c r="H25" s="23">
        <f>'Example Results'!G49/3</f>
        <v>0.19359373291028548</v>
      </c>
      <c r="I25" s="23">
        <f>'Example Results'!H49/3</f>
        <v>0.16526333366170384</v>
      </c>
      <c r="J25" s="23">
        <f>'Example Results'!I49/3</f>
        <v>0.18751066469843947</v>
      </c>
      <c r="K25" s="23">
        <f>'Example Results'!J49/3</f>
        <v>-7.2372322413297052E-2</v>
      </c>
      <c r="L25" s="23">
        <f>'Example Results'!K49/3</f>
        <v>0.19106508494771421</v>
      </c>
      <c r="M25" s="23">
        <f>'Example Results'!L49/3</f>
        <v>0.20204323393238688</v>
      </c>
      <c r="N25" s="23">
        <f>'Example Results'!M49/3</f>
        <v>0.21216259681656366</v>
      </c>
      <c r="P25" s="64">
        <f>AVERAGE(C18:N25)</f>
        <v>0.20001420267515613</v>
      </c>
    </row>
    <row r="26" spans="2:16">
      <c r="P26" s="64"/>
    </row>
    <row r="27" spans="2:16">
      <c r="P27" s="64"/>
    </row>
    <row r="28" spans="2:16">
      <c r="F28" s="11" t="s">
        <v>137</v>
      </c>
      <c r="P28" s="64"/>
    </row>
    <row r="29" spans="2:16">
      <c r="B29" s="22"/>
      <c r="C29" s="63">
        <v>1</v>
      </c>
      <c r="D29" s="63">
        <v>2</v>
      </c>
      <c r="E29" s="63">
        <v>3</v>
      </c>
      <c r="F29" s="63">
        <v>4</v>
      </c>
      <c r="G29" s="63">
        <v>5</v>
      </c>
      <c r="H29" s="63">
        <v>6</v>
      </c>
      <c r="I29" s="63">
        <v>7</v>
      </c>
      <c r="J29" s="63">
        <v>8</v>
      </c>
      <c r="K29" s="63">
        <v>9</v>
      </c>
      <c r="L29" s="63">
        <v>10</v>
      </c>
      <c r="M29" s="63">
        <v>11</v>
      </c>
      <c r="N29" s="63">
        <v>12</v>
      </c>
      <c r="P29" s="64"/>
    </row>
    <row r="30" spans="2:16">
      <c r="B30" s="63" t="s">
        <v>1</v>
      </c>
      <c r="C30" s="23">
        <f>'Example Results'!B42/4</f>
        <v>0.15542916738029033</v>
      </c>
      <c r="D30" s="23">
        <f>'Example Results'!C42/4</f>
        <v>0.15652054138300389</v>
      </c>
      <c r="E30" s="23">
        <f>'Example Results'!D42/4</f>
        <v>0.15339312866703128</v>
      </c>
      <c r="F30" s="23">
        <f>'Example Results'!E42/4</f>
        <v>0.15603747420147496</v>
      </c>
      <c r="G30" s="23">
        <f>'Example Results'!F42/4</f>
        <v>0.13833574570500304</v>
      </c>
      <c r="H30" s="23">
        <f>'Example Results'!G42/4</f>
        <v>0.13985651275796457</v>
      </c>
      <c r="I30" s="23">
        <f>'Example Results'!H42/4</f>
        <v>0.11718098142945385</v>
      </c>
      <c r="J30" s="23">
        <f>'Example Results'!I42/4</f>
        <v>0.14653715296473896</v>
      </c>
      <c r="K30" s="23">
        <f>'Example Results'!J42/4</f>
        <v>0.15448808094516356</v>
      </c>
      <c r="L30" s="23">
        <f>'Example Results'!K42/4</f>
        <v>0.16502968032875084</v>
      </c>
      <c r="M30" s="23">
        <f>'Example Results'!L42/4</f>
        <v>0.16437127765170398</v>
      </c>
      <c r="N30" s="23">
        <f>'Example Results'!M42/4</f>
        <v>0.17434035296829398</v>
      </c>
      <c r="P30" s="64">
        <f>COUNTIF(C30:N37,"&lt;0.3")-COUNTIF(C30:N37,"&lt;0.1")</f>
        <v>93</v>
      </c>
    </row>
    <row r="31" spans="2:16">
      <c r="B31" s="63" t="s">
        <v>2</v>
      </c>
      <c r="C31" s="23">
        <f>'Example Results'!B43/4</f>
        <v>0.15431274544964566</v>
      </c>
      <c r="D31" s="23">
        <f>'Example Results'!C43/4</f>
        <v>0.15891440763813625</v>
      </c>
      <c r="E31" s="23">
        <f>'Example Results'!D43/4</f>
        <v>0.15629511003162372</v>
      </c>
      <c r="F31" s="23">
        <f>'Example Results'!E43/4</f>
        <v>0.13961319002949071</v>
      </c>
      <c r="G31" s="23">
        <f>'Example Results'!F43/4</f>
        <v>0.14392859018448265</v>
      </c>
      <c r="H31" s="23">
        <f>'Example Results'!G43/4</f>
        <v>0.14582149788099236</v>
      </c>
      <c r="I31" s="23">
        <f>'Example Results'!H43/4</f>
        <v>0.16230303445967634</v>
      </c>
      <c r="J31" s="23">
        <f>'Example Results'!I43/4</f>
        <v>0.15694993443325184</v>
      </c>
      <c r="K31" s="23">
        <f>'Example Results'!J43/4</f>
        <v>0.15323926282402578</v>
      </c>
      <c r="L31" s="23">
        <f>'Example Results'!K43/4</f>
        <v>0.15580846457467604</v>
      </c>
      <c r="M31" s="23">
        <f>'Example Results'!L43/4</f>
        <v>0.15337881556535635</v>
      </c>
      <c r="N31" s="23">
        <f>'Example Results'!M43/4</f>
        <v>0.17073345134621115</v>
      </c>
      <c r="P31" s="64"/>
    </row>
    <row r="32" spans="2:16">
      <c r="B32" s="63" t="s">
        <v>0</v>
      </c>
      <c r="C32" s="23">
        <f>'Example Results'!B44/4</f>
        <v>0.18316080187547068</v>
      </c>
      <c r="D32" s="23">
        <f>'Example Results'!C44/4</f>
        <v>0.17615453860559155</v>
      </c>
      <c r="E32" s="23">
        <f>'Example Results'!D44/4</f>
        <v>6.479145102378478E-2</v>
      </c>
      <c r="F32" s="23">
        <f>'Example Results'!E44/4</f>
        <v>0.15711095682709483</v>
      </c>
      <c r="G32" s="23">
        <f>'Example Results'!F44/4</f>
        <v>0.14458341458611076</v>
      </c>
      <c r="H32" s="23">
        <f>'Example Results'!G44/4</f>
        <v>0.1459646288977417</v>
      </c>
      <c r="I32" s="23">
        <f>'Example Results'!H44/4</f>
        <v>0.16697984043196029</v>
      </c>
      <c r="J32" s="23">
        <f>'Example Results'!I44/4</f>
        <v>0.19273984517141879</v>
      </c>
      <c r="K32" s="23">
        <f>'Example Results'!J44/4</f>
        <v>0.17195006498858037</v>
      </c>
      <c r="L32" s="23">
        <f>'Example Results'!K44/4</f>
        <v>0.15048041247618268</v>
      </c>
      <c r="M32" s="23">
        <f>'Example Results'!L44/4</f>
        <v>0.15338597211619384</v>
      </c>
      <c r="N32" s="23">
        <f>'Example Results'!M44/4</f>
        <v>0.16501894550249466</v>
      </c>
      <c r="P32" s="64"/>
    </row>
    <row r="33" spans="2:16">
      <c r="B33" s="63" t="s">
        <v>3</v>
      </c>
      <c r="C33" s="23">
        <f>'Example Results'!B45/4</f>
        <v>0.14507721659389591</v>
      </c>
      <c r="D33" s="23">
        <f>'Example Results'!C45/4</f>
        <v>0.16529089443431835</v>
      </c>
      <c r="E33" s="23">
        <f>'Example Results'!D45/4</f>
        <v>0.16885127847595763</v>
      </c>
      <c r="F33" s="23">
        <f>'Example Results'!E45/4</f>
        <v>0.15763696331364857</v>
      </c>
      <c r="G33" s="23">
        <f>'Example Results'!F45/4</f>
        <v>0.15886073350685523</v>
      </c>
      <c r="H33" s="23">
        <f>'Example Results'!G45/4</f>
        <v>0.15882495075266789</v>
      </c>
      <c r="I33" s="23">
        <f>'Example Results'!H45/4</f>
        <v>0.16443568660924118</v>
      </c>
      <c r="J33" s="23">
        <f>'Example Results'!I45/4</f>
        <v>0.16790303548999339</v>
      </c>
      <c r="K33" s="23">
        <f>'Example Results'!J45/4</f>
        <v>0.17388591199011488</v>
      </c>
      <c r="L33" s="23">
        <f>'Example Results'!K45/4</f>
        <v>0.13412411553715436</v>
      </c>
      <c r="M33" s="23">
        <f>'Example Results'!L45/4</f>
        <v>0.1770491074602748</v>
      </c>
      <c r="N33" s="23">
        <f>'Example Results'!M45/4</f>
        <v>0.15694993443325184</v>
      </c>
      <c r="P33" s="64"/>
    </row>
    <row r="34" spans="2:16">
      <c r="B34" s="63" t="s">
        <v>4</v>
      </c>
      <c r="C34" s="23">
        <f>'Example Results'!B46/4</f>
        <v>0.15688552547571466</v>
      </c>
      <c r="D34" s="23">
        <f>'Example Results'!C46/4</f>
        <v>0.15473856022447488</v>
      </c>
      <c r="E34" s="23" t="b">
        <f>E35='Example Results'!D46/4</f>
        <v>0</v>
      </c>
      <c r="F34" s="23">
        <f>'Example Results'!E46/4</f>
        <v>0.15423402339043354</v>
      </c>
      <c r="G34" s="23">
        <f>'Example Results'!F46/4</f>
        <v>0.14668744053232574</v>
      </c>
      <c r="H34" s="23">
        <f>'Example Results'!G46/4</f>
        <v>0.14499491625926506</v>
      </c>
      <c r="I34" s="23">
        <f>'Example Results'!H46/4</f>
        <v>0.16120808218154403</v>
      </c>
      <c r="J34" s="23">
        <f>'Example Results'!I46/4</f>
        <v>0.14097651296402797</v>
      </c>
      <c r="K34" s="23">
        <f>'Example Results'!J46/4</f>
        <v>0.1574258450639433</v>
      </c>
      <c r="L34" s="23">
        <f>'Example Results'!K46/4</f>
        <v>0.14218954833097844</v>
      </c>
      <c r="M34" s="23">
        <f>'Example Results'!L46/4</f>
        <v>0.16129753906701239</v>
      </c>
      <c r="N34" s="23">
        <f>'Example Results'!M46/4</f>
        <v>0.15161114750850227</v>
      </c>
      <c r="P34" s="64"/>
    </row>
    <row r="35" spans="2:16">
      <c r="B35" s="63" t="s">
        <v>5</v>
      </c>
      <c r="C35" s="23">
        <f>'Example Results'!B47/4</f>
        <v>0.17099466545177866</v>
      </c>
      <c r="D35" s="23">
        <f>'Example Results'!C47/4</f>
        <v>0.15359351209048033</v>
      </c>
      <c r="E35" s="23">
        <f>'Example Results'!D47/4</f>
        <v>0.16254993546356891</v>
      </c>
      <c r="F35" s="23">
        <f>'Example Results'!E47/4</f>
        <v>0.15566175528250797</v>
      </c>
      <c r="G35" s="23">
        <f>'Example Results'!F47/4</f>
        <v>0.15665651584891574</v>
      </c>
      <c r="H35" s="23">
        <f>'Example Results'!G47/4</f>
        <v>0.15508207466467325</v>
      </c>
      <c r="I35" s="23">
        <f>'Example Results'!H47/4</f>
        <v>0.16578827471752222</v>
      </c>
      <c r="J35" s="23">
        <f>'Example Results'!I47/4</f>
        <v>0.15381894344186051</v>
      </c>
      <c r="K35" s="23">
        <f>'Example Results'!J47/4</f>
        <v>0.14661945329936982</v>
      </c>
      <c r="L35" s="23">
        <f>'Example Results'!K47/4</f>
        <v>0.14596105062232295</v>
      </c>
      <c r="M35" s="23">
        <f>'Example Results'!L47/4</f>
        <v>0.13550890812420402</v>
      </c>
      <c r="N35" s="23">
        <f>'Example Results'!M47/4</f>
        <v>0.15349689865417454</v>
      </c>
      <c r="P35" s="64"/>
    </row>
    <row r="36" spans="2:16">
      <c r="B36" s="63" t="s">
        <v>6</v>
      </c>
      <c r="C36" s="23">
        <f>'Example Results'!B48/4</f>
        <v>0.1434991971342347</v>
      </c>
      <c r="D36" s="23">
        <f>'Example Results'!C48/4</f>
        <v>0.14508795142015213</v>
      </c>
      <c r="E36" s="23">
        <f>'Example Results'!D48/4</f>
        <v>0.13849676809884603</v>
      </c>
      <c r="F36" s="23">
        <f>'Example Results'!E48/4</f>
        <v>0.12925050441684011</v>
      </c>
      <c r="G36" s="23">
        <f>'Example Results'!F48/4</f>
        <v>0.13960961175407197</v>
      </c>
      <c r="H36" s="23">
        <f>'Example Results'!G48/4</f>
        <v>0.15122827203869788</v>
      </c>
      <c r="I36" s="23">
        <f>'Example Results'!H48/4</f>
        <v>0.14409676912916308</v>
      </c>
      <c r="J36" s="23">
        <f>'Example Results'!I48/4</f>
        <v>0.13250315677246835</v>
      </c>
      <c r="K36" s="23">
        <f>'Example Results'!J48/4</f>
        <v>0.14650852676138909</v>
      </c>
      <c r="L36" s="23">
        <f>'Example Results'!K48/4</f>
        <v>0.14360654539679668</v>
      </c>
      <c r="M36" s="23">
        <f>'Example Results'!L48/4</f>
        <v>0.1247883949696801</v>
      </c>
      <c r="N36" s="23">
        <f>'Example Results'!M48/4</f>
        <v>0.16516207651924394</v>
      </c>
      <c r="P36" s="64"/>
    </row>
    <row r="37" spans="2:16">
      <c r="B37" s="63" t="s">
        <v>7</v>
      </c>
      <c r="C37" s="23">
        <f>'Example Results'!B49/4</f>
        <v>0.14037536269368084</v>
      </c>
      <c r="D37" s="23">
        <f>'Example Results'!C49/4</f>
        <v>0.15214073227047478</v>
      </c>
      <c r="E37" s="23">
        <f>'Example Results'!D49/4</f>
        <v>0.14645127435468935</v>
      </c>
      <c r="F37" s="23">
        <f>'Example Results'!E49/4</f>
        <v>0.14981485324829832</v>
      </c>
      <c r="G37" s="23">
        <f>'Example Results'!F49/4</f>
        <v>0.14014277479146317</v>
      </c>
      <c r="H37" s="23">
        <f>'Example Results'!G49/4</f>
        <v>0.14519529968271411</v>
      </c>
      <c r="I37" s="23">
        <f>'Example Results'!H49/4</f>
        <v>0.12394750024627788</v>
      </c>
      <c r="J37" s="23">
        <f>'Example Results'!I49/4</f>
        <v>0.1406329985238296</v>
      </c>
      <c r="K37" s="23">
        <f>'Example Results'!J49/4</f>
        <v>-5.4279241809972789E-2</v>
      </c>
      <c r="L37" s="23">
        <f>'Example Results'!K49/4</f>
        <v>0.14329881371078565</v>
      </c>
      <c r="M37" s="23">
        <f>'Example Results'!L49/4</f>
        <v>0.15153242544929016</v>
      </c>
      <c r="N37" s="23">
        <f>'Example Results'!M49/4</f>
        <v>0.15912194761242274</v>
      </c>
      <c r="P37" s="64"/>
    </row>
    <row r="38" spans="2:16">
      <c r="P38" s="64"/>
    </row>
    <row r="39" spans="2:16">
      <c r="P39" s="64"/>
    </row>
    <row r="40" spans="2:16">
      <c r="F40" s="11" t="s">
        <v>138</v>
      </c>
      <c r="P40" s="64"/>
    </row>
    <row r="41" spans="2:16">
      <c r="B41" s="22"/>
      <c r="C41" s="63">
        <v>1</v>
      </c>
      <c r="D41" s="63">
        <v>2</v>
      </c>
      <c r="E41" s="63">
        <v>3</v>
      </c>
      <c r="F41" s="63">
        <v>4</v>
      </c>
      <c r="G41" s="63">
        <v>5</v>
      </c>
      <c r="H41" s="63">
        <v>6</v>
      </c>
      <c r="I41" s="63">
        <v>7</v>
      </c>
      <c r="J41" s="63">
        <v>8</v>
      </c>
      <c r="K41" s="63">
        <v>9</v>
      </c>
      <c r="L41" s="63">
        <v>10</v>
      </c>
      <c r="M41" s="63">
        <v>11</v>
      </c>
      <c r="N41" s="63">
        <v>12</v>
      </c>
      <c r="P41" s="64"/>
    </row>
    <row r="42" spans="2:16">
      <c r="B42" s="63" t="s">
        <v>1</v>
      </c>
      <c r="C42" s="23">
        <f>'Example Results'!B42/5</f>
        <v>0.12434333390423227</v>
      </c>
      <c r="D42" s="23">
        <f>'Example Results'!C42/5</f>
        <v>0.12521643310640312</v>
      </c>
      <c r="E42" s="23">
        <f>'Example Results'!D42/5</f>
        <v>0.12271450293362503</v>
      </c>
      <c r="F42" s="23">
        <f>'Example Results'!E42/5</f>
        <v>0.12482997936117997</v>
      </c>
      <c r="G42" s="23">
        <f>'Example Results'!F42/5</f>
        <v>0.11066859656400244</v>
      </c>
      <c r="H42" s="23">
        <f>'Example Results'!G42/5</f>
        <v>0.11188521020637165</v>
      </c>
      <c r="I42" s="23">
        <f>'Example Results'!H42/5</f>
        <v>9.3744785143563075E-2</v>
      </c>
      <c r="J42" s="23">
        <f>'Example Results'!I42/5</f>
        <v>0.11722972237179116</v>
      </c>
      <c r="K42" s="23">
        <f>'Example Results'!J42/5</f>
        <v>0.12359046475613085</v>
      </c>
      <c r="L42" s="23">
        <f>'Example Results'!K42/5</f>
        <v>0.13202374426300068</v>
      </c>
      <c r="M42" s="23">
        <f>'Example Results'!L42/5</f>
        <v>0.13149702212136319</v>
      </c>
      <c r="N42" s="23">
        <f>'Example Results'!M42/5</f>
        <v>0.13947228237463519</v>
      </c>
      <c r="P42" s="64">
        <f>COUNTIF(C42:N49,"&lt;0.3")-COUNTIF(C42:N49,"&lt;0.1")</f>
        <v>91</v>
      </c>
    </row>
    <row r="43" spans="2:16">
      <c r="B43" s="63" t="s">
        <v>2</v>
      </c>
      <c r="C43" s="23">
        <f>'Example Results'!B43/5</f>
        <v>0.12345019635971652</v>
      </c>
      <c r="D43" s="23">
        <f>'Example Results'!C43/5</f>
        <v>0.12713152611050899</v>
      </c>
      <c r="E43" s="23">
        <f>'Example Results'!D43/5</f>
        <v>0.12503608802529897</v>
      </c>
      <c r="F43" s="23">
        <f>'Example Results'!E43/5</f>
        <v>0.11169055202359257</v>
      </c>
      <c r="G43" s="23">
        <f>'Example Results'!F43/5</f>
        <v>0.11514287214758612</v>
      </c>
      <c r="H43" s="23">
        <f>'Example Results'!G43/5</f>
        <v>0.11665719830479389</v>
      </c>
      <c r="I43" s="23">
        <f>'Example Results'!H43/5</f>
        <v>0.12984242756774106</v>
      </c>
      <c r="J43" s="23">
        <f>'Example Results'!I43/5</f>
        <v>0.12555994754660146</v>
      </c>
      <c r="K43" s="23">
        <f>'Example Results'!J43/5</f>
        <v>0.12259141025922063</v>
      </c>
      <c r="L43" s="23">
        <f>'Example Results'!K43/5</f>
        <v>0.12464677165974083</v>
      </c>
      <c r="M43" s="23">
        <f>'Example Results'!L43/5</f>
        <v>0.12270305245228508</v>
      </c>
      <c r="N43" s="23">
        <f>'Example Results'!M43/5</f>
        <v>0.13658676107696893</v>
      </c>
      <c r="P43" s="64"/>
    </row>
    <row r="44" spans="2:16">
      <c r="B44" s="63" t="s">
        <v>0</v>
      </c>
      <c r="C44" s="23">
        <f>'Example Results'!B44/5</f>
        <v>0.14652864150037653</v>
      </c>
      <c r="D44" s="23">
        <f>'Example Results'!C44/5</f>
        <v>0.14092363088447324</v>
      </c>
      <c r="E44" s="23">
        <f>'Example Results'!D44/5</f>
        <v>5.1833160819027821E-2</v>
      </c>
      <c r="F44" s="23">
        <f>'Example Results'!E44/5</f>
        <v>0.12568876546167587</v>
      </c>
      <c r="G44" s="23">
        <f>'Example Results'!F44/5</f>
        <v>0.11566673166888861</v>
      </c>
      <c r="H44" s="23">
        <f>'Example Results'!G44/5</f>
        <v>0.11677170311819336</v>
      </c>
      <c r="I44" s="23">
        <f>'Example Results'!H44/5</f>
        <v>0.13358387234556823</v>
      </c>
      <c r="J44" s="23">
        <f>'Example Results'!I44/5</f>
        <v>0.15419187613713503</v>
      </c>
      <c r="K44" s="23">
        <f>'Example Results'!J44/5</f>
        <v>0.1375600519908643</v>
      </c>
      <c r="L44" s="23">
        <f>'Example Results'!K44/5</f>
        <v>0.12038432998094614</v>
      </c>
      <c r="M44" s="23">
        <f>'Example Results'!L44/5</f>
        <v>0.12270877769295507</v>
      </c>
      <c r="N44" s="23">
        <f>'Example Results'!M44/5</f>
        <v>0.13201515640199574</v>
      </c>
      <c r="P44" s="64"/>
    </row>
    <row r="45" spans="2:16">
      <c r="B45" s="63" t="s">
        <v>3</v>
      </c>
      <c r="C45" s="23">
        <f>'Example Results'!B45/5</f>
        <v>0.11606177327511673</v>
      </c>
      <c r="D45" s="23">
        <f>'Example Results'!C45/5</f>
        <v>0.13223271554745469</v>
      </c>
      <c r="E45" s="23">
        <f>'Example Results'!D45/5</f>
        <v>0.13508102278076611</v>
      </c>
      <c r="F45" s="23">
        <f>'Example Results'!E45/5</f>
        <v>0.12610957065091885</v>
      </c>
      <c r="G45" s="23">
        <f>'Example Results'!F45/5</f>
        <v>0.12708858680548418</v>
      </c>
      <c r="H45" s="23">
        <f>'Example Results'!G45/5</f>
        <v>0.12705996060213431</v>
      </c>
      <c r="I45" s="23">
        <f>'Example Results'!H45/5</f>
        <v>0.13154854928739296</v>
      </c>
      <c r="J45" s="23">
        <f>'Example Results'!I45/5</f>
        <v>0.13432242839199471</v>
      </c>
      <c r="K45" s="23">
        <f>'Example Results'!J45/5</f>
        <v>0.13910872959209192</v>
      </c>
      <c r="L45" s="23">
        <f>'Example Results'!K45/5</f>
        <v>0.1072992924297235</v>
      </c>
      <c r="M45" s="23">
        <f>'Example Results'!L45/5</f>
        <v>0.14163928596821984</v>
      </c>
      <c r="N45" s="23">
        <f>'Example Results'!M45/5</f>
        <v>0.12555994754660146</v>
      </c>
      <c r="P45" s="64"/>
    </row>
    <row r="46" spans="2:16">
      <c r="B46" s="63" t="s">
        <v>4</v>
      </c>
      <c r="C46" s="23">
        <f>'Example Results'!B46/5</f>
        <v>0.12550842038057172</v>
      </c>
      <c r="D46" s="23">
        <f>'Example Results'!C46/5</f>
        <v>0.1237908481795799</v>
      </c>
      <c r="E46" s="23">
        <f>'Example Results'!D46/5</f>
        <v>0.12543971749253205</v>
      </c>
      <c r="F46" s="23">
        <f>'Example Results'!E46/5</f>
        <v>0.12338721871234684</v>
      </c>
      <c r="G46" s="23">
        <f>'Example Results'!F46/5</f>
        <v>0.11734995242586059</v>
      </c>
      <c r="H46" s="23">
        <f>'Example Results'!G46/5</f>
        <v>0.11599593300741204</v>
      </c>
      <c r="I46" s="23">
        <f>'Example Results'!H46/5</f>
        <v>0.12896646574523524</v>
      </c>
      <c r="J46" s="23">
        <f>'Example Results'!I46/5</f>
        <v>0.11278121037122238</v>
      </c>
      <c r="K46" s="23">
        <f>'Example Results'!J46/5</f>
        <v>0.12594067605115464</v>
      </c>
      <c r="L46" s="23">
        <f>'Example Results'!K46/5</f>
        <v>0.11375163866478274</v>
      </c>
      <c r="M46" s="23">
        <f>'Example Results'!L46/5</f>
        <v>0.12903803125360991</v>
      </c>
      <c r="N46" s="23">
        <f>'Example Results'!M46/5</f>
        <v>0.12128891800680182</v>
      </c>
      <c r="P46" s="64"/>
    </row>
    <row r="47" spans="2:16">
      <c r="B47" s="63" t="s">
        <v>5</v>
      </c>
      <c r="C47" s="23">
        <f>'Example Results'!B47/5</f>
        <v>0.13679573236142292</v>
      </c>
      <c r="D47" s="23">
        <f>'Example Results'!C47/5</f>
        <v>0.12287480967238426</v>
      </c>
      <c r="E47" s="23">
        <f>'Example Results'!D47/5</f>
        <v>0.13003994837085514</v>
      </c>
      <c r="F47" s="23">
        <f>'Example Results'!E47/5</f>
        <v>0.12452940422600638</v>
      </c>
      <c r="G47" s="23">
        <f>'Example Results'!F47/5</f>
        <v>0.1253252126791326</v>
      </c>
      <c r="H47" s="23">
        <f>'Example Results'!G47/5</f>
        <v>0.1240656597317386</v>
      </c>
      <c r="I47" s="23">
        <f>'Example Results'!H47/5</f>
        <v>0.13263061977401777</v>
      </c>
      <c r="J47" s="23">
        <f>'Example Results'!I47/5</f>
        <v>0.12305515475348841</v>
      </c>
      <c r="K47" s="23">
        <f>'Example Results'!J47/5</f>
        <v>0.11729556263949585</v>
      </c>
      <c r="L47" s="23">
        <f>'Example Results'!K47/5</f>
        <v>0.11676884049785836</v>
      </c>
      <c r="M47" s="23">
        <f>'Example Results'!L47/5</f>
        <v>0.10840712649936321</v>
      </c>
      <c r="N47" s="23">
        <f>'Example Results'!M47/5</f>
        <v>0.12279751892333964</v>
      </c>
      <c r="P47" s="64"/>
    </row>
    <row r="48" spans="2:16">
      <c r="B48" s="63" t="s">
        <v>6</v>
      </c>
      <c r="C48" s="23">
        <f>'Example Results'!B48/5</f>
        <v>0.11479935770738776</v>
      </c>
      <c r="D48" s="23">
        <f>'Example Results'!C48/5</f>
        <v>0.11607036113612171</v>
      </c>
      <c r="E48" s="23">
        <f>'Example Results'!D48/5</f>
        <v>0.11079741447907683</v>
      </c>
      <c r="F48" s="23">
        <f>'Example Results'!E48/5</f>
        <v>0.10340040353347209</v>
      </c>
      <c r="G48" s="23">
        <f>'Example Results'!F48/5</f>
        <v>0.11168768940325757</v>
      </c>
      <c r="H48" s="23">
        <f>'Example Results'!G48/5</f>
        <v>0.1209826176309583</v>
      </c>
      <c r="I48" s="23">
        <f>'Example Results'!H48/5</f>
        <v>0.11527741530333047</v>
      </c>
      <c r="J48" s="23">
        <f>'Example Results'!I48/5</f>
        <v>0.10600252541797468</v>
      </c>
      <c r="K48" s="23">
        <f>'Example Results'!J48/5</f>
        <v>0.11720682140911128</v>
      </c>
      <c r="L48" s="23">
        <f>'Example Results'!K48/5</f>
        <v>0.11488523631743734</v>
      </c>
      <c r="M48" s="23">
        <f>'Example Results'!L48/5</f>
        <v>9.9830715975744083E-2</v>
      </c>
      <c r="N48" s="23">
        <f>'Example Results'!M48/5</f>
        <v>0.13212966121539516</v>
      </c>
      <c r="P48" s="64"/>
    </row>
    <row r="49" spans="2:16">
      <c r="B49" s="63" t="s">
        <v>7</v>
      </c>
      <c r="C49" s="23">
        <f>'Example Results'!B49/5</f>
        <v>0.11230029015494467</v>
      </c>
      <c r="D49" s="23">
        <f>'Example Results'!C49/5</f>
        <v>0.12171258581637982</v>
      </c>
      <c r="E49" s="23">
        <f>'Example Results'!D49/5</f>
        <v>0.11716101948375149</v>
      </c>
      <c r="F49" s="23">
        <f>'Example Results'!E49/5</f>
        <v>0.11985188259863866</v>
      </c>
      <c r="G49" s="23">
        <f>'Example Results'!F49/5</f>
        <v>0.11211421983317053</v>
      </c>
      <c r="H49" s="23">
        <f>'Example Results'!G49/5</f>
        <v>0.11615623974617129</v>
      </c>
      <c r="I49" s="23">
        <f>'Example Results'!H49/5</f>
        <v>9.9158000197022297E-2</v>
      </c>
      <c r="J49" s="23">
        <f>'Example Results'!I49/5</f>
        <v>0.11250639881906369</v>
      </c>
      <c r="K49" s="23">
        <f>'Example Results'!J49/5</f>
        <v>-4.3423393447978229E-2</v>
      </c>
      <c r="L49" s="23">
        <f>'Example Results'!K49/5</f>
        <v>0.11463905096862852</v>
      </c>
      <c r="M49" s="23">
        <f>'Example Results'!L49/5</f>
        <v>0.12122594035943213</v>
      </c>
      <c r="N49" s="23">
        <f>'Example Results'!M49/5</f>
        <v>0.1272975580899382</v>
      </c>
      <c r="P49" s="64"/>
    </row>
    <row r="50" spans="2:16">
      <c r="P50" s="64"/>
    </row>
    <row r="51" spans="2:16">
      <c r="P51" s="64"/>
    </row>
    <row r="52" spans="2:16">
      <c r="P52" s="64"/>
    </row>
    <row r="53" spans="2:16">
      <c r="F53" s="11" t="s">
        <v>139</v>
      </c>
      <c r="P53" s="64"/>
    </row>
    <row r="54" spans="2:16">
      <c r="B54" s="22"/>
      <c r="C54" s="63">
        <v>1</v>
      </c>
      <c r="D54" s="63">
        <v>2</v>
      </c>
      <c r="E54" s="63">
        <v>3</v>
      </c>
      <c r="F54" s="63">
        <v>4</v>
      </c>
      <c r="G54" s="63">
        <v>5</v>
      </c>
      <c r="H54" s="63">
        <v>6</v>
      </c>
      <c r="I54" s="63">
        <v>7</v>
      </c>
      <c r="J54" s="63">
        <v>8</v>
      </c>
      <c r="K54" s="63">
        <v>9</v>
      </c>
      <c r="L54" s="63">
        <v>10</v>
      </c>
      <c r="M54" s="63">
        <v>11</v>
      </c>
      <c r="N54" s="63">
        <v>12</v>
      </c>
      <c r="P54" s="64"/>
    </row>
    <row r="55" spans="2:16">
      <c r="B55" s="63" t="s">
        <v>1</v>
      </c>
      <c r="C55" s="23">
        <f>'Example Results'!B42/6</f>
        <v>0.10361944492019355</v>
      </c>
      <c r="D55" s="23">
        <f>'Example Results'!C42/6</f>
        <v>0.10434702758866926</v>
      </c>
      <c r="E55" s="23">
        <f>'Example Results'!D42/6</f>
        <v>0.10226208577802086</v>
      </c>
      <c r="F55" s="23">
        <f>'Example Results'!E42/6</f>
        <v>0.10402498280098331</v>
      </c>
      <c r="G55" s="23">
        <f>'Example Results'!F42/6</f>
        <v>9.222383047000203E-2</v>
      </c>
      <c r="H55" s="23">
        <f>'Example Results'!G42/6</f>
        <v>9.3237675171976384E-2</v>
      </c>
      <c r="I55" s="23">
        <f>'Example Results'!H42/6</f>
        <v>7.8120654286302563E-2</v>
      </c>
      <c r="J55" s="23">
        <f>'Example Results'!I42/6</f>
        <v>9.7691435309825977E-2</v>
      </c>
      <c r="K55" s="23">
        <f>'Example Results'!J42/6</f>
        <v>0.10299205396344237</v>
      </c>
      <c r="L55" s="23">
        <f>'Example Results'!K42/6</f>
        <v>0.1100197868858339</v>
      </c>
      <c r="M55" s="23">
        <f>'Example Results'!L42/6</f>
        <v>0.10958085176780265</v>
      </c>
      <c r="N55" s="23">
        <f>'Example Results'!M42/6</f>
        <v>0.11622690197886265</v>
      </c>
      <c r="P55" s="64">
        <f>COUNTIF(C55:N62,"&lt;0.3")-COUNTIF(C55:N62,"&lt;0.1")</f>
        <v>58</v>
      </c>
    </row>
    <row r="56" spans="2:16">
      <c r="B56" s="63" t="s">
        <v>2</v>
      </c>
      <c r="C56" s="23">
        <f>'Example Results'!B43/6</f>
        <v>0.10287516363309711</v>
      </c>
      <c r="D56" s="23">
        <f>'Example Results'!C43/6</f>
        <v>0.10594293842542417</v>
      </c>
      <c r="E56" s="23">
        <f>'Example Results'!D43/6</f>
        <v>0.10419674002108248</v>
      </c>
      <c r="F56" s="23">
        <f>'Example Results'!E43/6</f>
        <v>9.307546001966048E-2</v>
      </c>
      <c r="G56" s="23">
        <f>'Example Results'!F43/6</f>
        <v>9.5952393456321769E-2</v>
      </c>
      <c r="H56" s="23">
        <f>'Example Results'!G43/6</f>
        <v>9.7214331920661576E-2</v>
      </c>
      <c r="I56" s="23">
        <f>'Example Results'!H43/6</f>
        <v>0.10820202297311755</v>
      </c>
      <c r="J56" s="23">
        <f>'Example Results'!I43/6</f>
        <v>0.10463328962216789</v>
      </c>
      <c r="K56" s="23">
        <f>'Example Results'!J43/6</f>
        <v>0.10215950854935052</v>
      </c>
      <c r="L56" s="23">
        <f>'Example Results'!K43/6</f>
        <v>0.10387230971645069</v>
      </c>
      <c r="M56" s="23">
        <f>'Example Results'!L43/6</f>
        <v>0.10225254371023756</v>
      </c>
      <c r="N56" s="23">
        <f>'Example Results'!M43/6</f>
        <v>0.1138223008974741</v>
      </c>
      <c r="P56" s="64"/>
    </row>
    <row r="57" spans="2:16">
      <c r="B57" s="63" t="s">
        <v>0</v>
      </c>
      <c r="C57" s="23">
        <f>'Example Results'!B44/6</f>
        <v>0.12210720125031378</v>
      </c>
      <c r="D57" s="23">
        <f>'Example Results'!C44/6</f>
        <v>0.11743635907039436</v>
      </c>
      <c r="E57" s="23">
        <f>'Example Results'!D44/6</f>
        <v>4.3194300682523189E-2</v>
      </c>
      <c r="F57" s="23">
        <f>'Example Results'!E44/6</f>
        <v>0.10474063788472988</v>
      </c>
      <c r="G57" s="23">
        <f>'Example Results'!F44/6</f>
        <v>9.6388943057407181E-2</v>
      </c>
      <c r="H57" s="23">
        <f>'Example Results'!G44/6</f>
        <v>9.7309752598494462E-2</v>
      </c>
      <c r="I57" s="23">
        <f>'Example Results'!H44/6</f>
        <v>0.11131989362130686</v>
      </c>
      <c r="J57" s="23">
        <f>'Example Results'!I44/6</f>
        <v>0.12849323011427918</v>
      </c>
      <c r="K57" s="23">
        <f>'Example Results'!J44/6</f>
        <v>0.11463337665905358</v>
      </c>
      <c r="L57" s="23">
        <f>'Example Results'!K44/6</f>
        <v>0.10032027498412179</v>
      </c>
      <c r="M57" s="23">
        <f>'Example Results'!L44/6</f>
        <v>0.10225731474412923</v>
      </c>
      <c r="N57" s="23">
        <f>'Example Results'!M44/6</f>
        <v>0.11001263033499643</v>
      </c>
      <c r="P57" s="64"/>
    </row>
    <row r="58" spans="2:16">
      <c r="B58" s="63" t="s">
        <v>3</v>
      </c>
      <c r="C58" s="23">
        <f>'Example Results'!B45/6</f>
        <v>9.6718144395930614E-2</v>
      </c>
      <c r="D58" s="23">
        <f>'Example Results'!C45/6</f>
        <v>0.1101939296228789</v>
      </c>
      <c r="E58" s="23">
        <f>'Example Results'!D45/6</f>
        <v>0.11256751898397176</v>
      </c>
      <c r="F58" s="23">
        <f>'Example Results'!E45/6</f>
        <v>0.10509130887576572</v>
      </c>
      <c r="G58" s="23">
        <f>'Example Results'!F45/6</f>
        <v>0.10590715567123682</v>
      </c>
      <c r="H58" s="23">
        <f>'Example Results'!G45/6</f>
        <v>0.10588330050177859</v>
      </c>
      <c r="I58" s="23">
        <f>'Example Results'!H45/6</f>
        <v>0.10962379107282745</v>
      </c>
      <c r="J58" s="23">
        <f>'Example Results'!I45/6</f>
        <v>0.11193535699332892</v>
      </c>
      <c r="K58" s="23">
        <f>'Example Results'!J45/6</f>
        <v>0.11592394132674326</v>
      </c>
      <c r="L58" s="23">
        <f>'Example Results'!K45/6</f>
        <v>8.9416077024769572E-2</v>
      </c>
      <c r="M58" s="23">
        <f>'Example Results'!L45/6</f>
        <v>0.11803273830684986</v>
      </c>
      <c r="N58" s="23">
        <f>'Example Results'!M45/6</f>
        <v>0.10463328962216789</v>
      </c>
      <c r="P58" s="64"/>
    </row>
    <row r="59" spans="2:16">
      <c r="B59" s="63" t="s">
        <v>4</v>
      </c>
      <c r="C59" s="23">
        <f>'Example Results'!B46/6</f>
        <v>0.1045903503171431</v>
      </c>
      <c r="D59" s="23">
        <f>'Example Results'!C46/6</f>
        <v>0.10315904014964992</v>
      </c>
      <c r="E59" s="23">
        <f>'Example Results'!D46/6</f>
        <v>0.10453309791044336</v>
      </c>
      <c r="F59" s="23">
        <f>'Example Results'!E46/6</f>
        <v>0.10282268226028903</v>
      </c>
      <c r="G59" s="23">
        <f>'Example Results'!F46/6</f>
        <v>9.779162702155049E-2</v>
      </c>
      <c r="H59" s="23">
        <f>'Example Results'!G46/6</f>
        <v>9.6663277506176704E-2</v>
      </c>
      <c r="I59" s="23">
        <f>'Example Results'!H46/6</f>
        <v>0.10747205478769602</v>
      </c>
      <c r="J59" s="23">
        <f>'Example Results'!I46/6</f>
        <v>9.398434197601864E-2</v>
      </c>
      <c r="K59" s="23">
        <f>'Example Results'!J46/6</f>
        <v>0.1049505633759622</v>
      </c>
      <c r="L59" s="23">
        <f>'Example Results'!K46/6</f>
        <v>9.4793032220652287E-2</v>
      </c>
      <c r="M59" s="23">
        <f>'Example Results'!L46/6</f>
        <v>0.10753169271134159</v>
      </c>
      <c r="N59" s="23">
        <f>'Example Results'!M46/6</f>
        <v>0.10107409833900151</v>
      </c>
      <c r="P59" s="64"/>
    </row>
    <row r="60" spans="2:16">
      <c r="B60" s="63" t="s">
        <v>5</v>
      </c>
      <c r="C60" s="23">
        <f>'Example Results'!B47/6</f>
        <v>0.11399644363451911</v>
      </c>
      <c r="D60" s="23">
        <f>'Example Results'!C47/6</f>
        <v>0.10239567472698689</v>
      </c>
      <c r="E60" s="23">
        <f>'Example Results'!D47/6</f>
        <v>0.10836662364237927</v>
      </c>
      <c r="F60" s="23">
        <f>'Example Results'!E47/6</f>
        <v>0.10377450352167199</v>
      </c>
      <c r="G60" s="23">
        <f>'Example Results'!F47/6</f>
        <v>0.10443767723261049</v>
      </c>
      <c r="H60" s="23">
        <f>'Example Results'!G47/6</f>
        <v>0.10338804977644883</v>
      </c>
      <c r="I60" s="23">
        <f>'Example Results'!H47/6</f>
        <v>0.11052551647834814</v>
      </c>
      <c r="J60" s="23">
        <f>'Example Results'!I47/6</f>
        <v>0.10254596229457368</v>
      </c>
      <c r="K60" s="23">
        <f>'Example Results'!J47/6</f>
        <v>9.7746302199579874E-2</v>
      </c>
      <c r="L60" s="23">
        <f>'Example Results'!K47/6</f>
        <v>9.7307367081548635E-2</v>
      </c>
      <c r="M60" s="23">
        <f>'Example Results'!L47/6</f>
        <v>9.033927208280268E-2</v>
      </c>
      <c r="N60" s="23">
        <f>'Example Results'!M47/6</f>
        <v>0.10233126576944969</v>
      </c>
      <c r="P60" s="64"/>
    </row>
    <row r="61" spans="2:16">
      <c r="B61" s="63" t="s">
        <v>6</v>
      </c>
      <c r="C61" s="23">
        <f>'Example Results'!B48/6</f>
        <v>9.5666131422823139E-2</v>
      </c>
      <c r="D61" s="23">
        <f>'Example Results'!C48/6</f>
        <v>9.6725300946768081E-2</v>
      </c>
      <c r="E61" s="23">
        <f>'Example Results'!D48/6</f>
        <v>9.2331178732564023E-2</v>
      </c>
      <c r="F61" s="23">
        <f>'Example Results'!E48/6</f>
        <v>8.6167002944560075E-2</v>
      </c>
      <c r="G61" s="23">
        <f>'Example Results'!F48/6</f>
        <v>9.3073074502714639E-2</v>
      </c>
      <c r="H61" s="23">
        <f>'Example Results'!G48/6</f>
        <v>0.10081884802579859</v>
      </c>
      <c r="I61" s="23">
        <f>'Example Results'!H48/6</f>
        <v>9.6064512752775388E-2</v>
      </c>
      <c r="J61" s="23">
        <f>'Example Results'!I48/6</f>
        <v>8.8335437848312229E-2</v>
      </c>
      <c r="K61" s="23">
        <f>'Example Results'!J48/6</f>
        <v>9.7672351174259389E-2</v>
      </c>
      <c r="L61" s="23">
        <f>'Example Results'!K48/6</f>
        <v>9.5737696931197783E-2</v>
      </c>
      <c r="M61" s="23">
        <f>'Example Results'!L48/6</f>
        <v>8.319226331312006E-2</v>
      </c>
      <c r="N61" s="23">
        <f>'Example Results'!M48/6</f>
        <v>0.11010805101282929</v>
      </c>
      <c r="P61" s="64"/>
    </row>
    <row r="62" spans="2:16">
      <c r="B62" s="63" t="s">
        <v>7</v>
      </c>
      <c r="C62" s="23">
        <f>'Example Results'!B49/6</f>
        <v>9.3583575129120564E-2</v>
      </c>
      <c r="D62" s="23">
        <f>'Example Results'!C49/6</f>
        <v>0.10142715484698318</v>
      </c>
      <c r="E62" s="23">
        <f>'Example Results'!D49/6</f>
        <v>9.763418290312624E-2</v>
      </c>
      <c r="F62" s="23">
        <f>'Example Results'!E49/6</f>
        <v>9.9876568832198878E-2</v>
      </c>
      <c r="G62" s="23">
        <f>'Example Results'!F49/6</f>
        <v>9.3428516527642114E-2</v>
      </c>
      <c r="H62" s="23">
        <f>'Example Results'!G49/6</f>
        <v>9.6796866455142738E-2</v>
      </c>
      <c r="I62" s="23">
        <f>'Example Results'!H49/6</f>
        <v>8.2631666830851921E-2</v>
      </c>
      <c r="J62" s="23">
        <f>'Example Results'!I49/6</f>
        <v>9.3755332349219733E-2</v>
      </c>
      <c r="K62" s="23">
        <f>'Example Results'!J49/6</f>
        <v>-3.6186161206648526E-2</v>
      </c>
      <c r="L62" s="23">
        <f>'Example Results'!K49/6</f>
        <v>9.5532542473857104E-2</v>
      </c>
      <c r="M62" s="23">
        <f>'Example Results'!L49/6</f>
        <v>0.10102161696619344</v>
      </c>
      <c r="N62" s="23">
        <f>'Example Results'!M49/6</f>
        <v>0.10608129840828183</v>
      </c>
      <c r="P62" s="64"/>
    </row>
    <row r="63" spans="2:16">
      <c r="P63" s="64"/>
    </row>
    <row r="64" spans="2:16">
      <c r="P64" s="64"/>
    </row>
    <row r="65" spans="2:16">
      <c r="F65" s="11" t="s">
        <v>140</v>
      </c>
      <c r="P65" s="64"/>
    </row>
    <row r="66" spans="2:16">
      <c r="B66" s="22"/>
      <c r="C66" s="63">
        <v>1</v>
      </c>
      <c r="D66" s="63">
        <v>2</v>
      </c>
      <c r="E66" s="63">
        <v>3</v>
      </c>
      <c r="F66" s="63">
        <v>4</v>
      </c>
      <c r="G66" s="63">
        <v>5</v>
      </c>
      <c r="H66" s="63">
        <v>6</v>
      </c>
      <c r="I66" s="63">
        <v>7</v>
      </c>
      <c r="J66" s="63">
        <v>8</v>
      </c>
      <c r="K66" s="63">
        <v>9</v>
      </c>
      <c r="L66" s="63">
        <v>10</v>
      </c>
      <c r="M66" s="63">
        <v>11</v>
      </c>
      <c r="N66" s="63">
        <v>12</v>
      </c>
      <c r="P66" s="64"/>
    </row>
    <row r="67" spans="2:16">
      <c r="B67" s="63" t="s">
        <v>1</v>
      </c>
      <c r="C67" s="23">
        <f>'Example Results'!B42/8</f>
        <v>7.7714583690145167E-2</v>
      </c>
      <c r="D67" s="23">
        <f>'Example Results'!C42/8</f>
        <v>7.8260270691501946E-2</v>
      </c>
      <c r="E67" s="23">
        <f>'Example Results'!D42/8</f>
        <v>7.6696564333515641E-2</v>
      </c>
      <c r="F67" s="23">
        <f>'Example Results'!E42/8</f>
        <v>7.8018737100737479E-2</v>
      </c>
      <c r="G67" s="23">
        <f>'Example Results'!F42/8</f>
        <v>6.9167872852501519E-2</v>
      </c>
      <c r="H67" s="23">
        <f>'Example Results'!G42/8</f>
        <v>6.9928256378982284E-2</v>
      </c>
      <c r="I67" s="23">
        <f>'Example Results'!H42/8</f>
        <v>5.8590490714726925E-2</v>
      </c>
      <c r="J67" s="23">
        <f>'Example Results'!I42/8</f>
        <v>7.326857648236948E-2</v>
      </c>
      <c r="K67" s="23">
        <f>'Example Results'!J42/8</f>
        <v>7.7244040472581779E-2</v>
      </c>
      <c r="L67" s="23">
        <f>'Example Results'!K42/8</f>
        <v>8.2514840164375422E-2</v>
      </c>
      <c r="M67" s="23">
        <f>'Example Results'!L42/8</f>
        <v>8.2185638825851989E-2</v>
      </c>
      <c r="N67" s="23">
        <f>'Example Results'!M42/8</f>
        <v>8.7170176484146988E-2</v>
      </c>
      <c r="P67" s="64">
        <f>COUNTIF(C67:N74,"&lt;0.3")-COUNTIF(C67:N74,"&lt;0.1")</f>
        <v>0</v>
      </c>
    </row>
    <row r="68" spans="2:16">
      <c r="B68" s="63" t="s">
        <v>2</v>
      </c>
      <c r="C68" s="23">
        <f>'Example Results'!B43/8</f>
        <v>7.7156372724822828E-2</v>
      </c>
      <c r="D68" s="23">
        <f>'Example Results'!C43/8</f>
        <v>7.9457203819068123E-2</v>
      </c>
      <c r="E68" s="23">
        <f>'Example Results'!D43/8</f>
        <v>7.8147555015811859E-2</v>
      </c>
      <c r="F68" s="23">
        <f>'Example Results'!E43/8</f>
        <v>6.9806595014745357E-2</v>
      </c>
      <c r="G68" s="23">
        <f>'Example Results'!F43/8</f>
        <v>7.1964295092241323E-2</v>
      </c>
      <c r="H68" s="23">
        <f>'Example Results'!G43/8</f>
        <v>7.2910748940496178E-2</v>
      </c>
      <c r="I68" s="23">
        <f>'Example Results'!H43/8</f>
        <v>8.1151517229838169E-2</v>
      </c>
      <c r="J68" s="23">
        <f>'Example Results'!I43/8</f>
        <v>7.8474967216625918E-2</v>
      </c>
      <c r="K68" s="23">
        <f>'Example Results'!J43/8</f>
        <v>7.661963141201289E-2</v>
      </c>
      <c r="L68" s="23">
        <f>'Example Results'!K43/8</f>
        <v>7.7904232287338018E-2</v>
      </c>
      <c r="M68" s="23">
        <f>'Example Results'!L43/8</f>
        <v>7.6689407782678173E-2</v>
      </c>
      <c r="N68" s="23">
        <f>'Example Results'!M43/8</f>
        <v>8.5366725673105576E-2</v>
      </c>
      <c r="P68" s="64"/>
    </row>
    <row r="69" spans="2:16">
      <c r="B69" s="63" t="s">
        <v>0</v>
      </c>
      <c r="C69" s="23">
        <f>'Example Results'!B44/8</f>
        <v>9.158040093773534E-2</v>
      </c>
      <c r="D69" s="23">
        <f>'Example Results'!C44/8</f>
        <v>8.8077269302795774E-2</v>
      </c>
      <c r="E69" s="23">
        <f>'Example Results'!D44/8</f>
        <v>3.239572551189239E-2</v>
      </c>
      <c r="F69" s="23">
        <f>'Example Results'!E44/8</f>
        <v>7.8555478413547417E-2</v>
      </c>
      <c r="G69" s="23">
        <f>'Example Results'!F44/8</f>
        <v>7.2291707293055382E-2</v>
      </c>
      <c r="H69" s="23">
        <f>'Example Results'!G44/8</f>
        <v>7.298231444887085E-2</v>
      </c>
      <c r="I69" s="23">
        <f>'Example Results'!H44/8</f>
        <v>8.3489920215980146E-2</v>
      </c>
      <c r="J69" s="23">
        <f>'Example Results'!I44/8</f>
        <v>9.6369922585709394E-2</v>
      </c>
      <c r="K69" s="23">
        <f>'Example Results'!J44/8</f>
        <v>8.5975032494290185E-2</v>
      </c>
      <c r="L69" s="23">
        <f>'Example Results'!K44/8</f>
        <v>7.5240206238091342E-2</v>
      </c>
      <c r="M69" s="23">
        <f>'Example Results'!L44/8</f>
        <v>7.6692986058096921E-2</v>
      </c>
      <c r="N69" s="23">
        <f>'Example Results'!M44/8</f>
        <v>8.2509472751247329E-2</v>
      </c>
      <c r="P69" s="64"/>
    </row>
    <row r="70" spans="2:16">
      <c r="B70" s="63" t="s">
        <v>3</v>
      </c>
      <c r="C70" s="23">
        <f>'Example Results'!B45/8</f>
        <v>7.2538608296947957E-2</v>
      </c>
      <c r="D70" s="23">
        <f>'Example Results'!C45/8</f>
        <v>8.2645447217159176E-2</v>
      </c>
      <c r="E70" s="23">
        <f>'Example Results'!D45/8</f>
        <v>8.4425639237978814E-2</v>
      </c>
      <c r="F70" s="23">
        <f>'Example Results'!E45/8</f>
        <v>7.8818481656824285E-2</v>
      </c>
      <c r="G70" s="23">
        <f>'Example Results'!F45/8</f>
        <v>7.9430366753427614E-2</v>
      </c>
      <c r="H70" s="23">
        <f>'Example Results'!G45/8</f>
        <v>7.9412475376333946E-2</v>
      </c>
      <c r="I70" s="23">
        <f>'Example Results'!H45/8</f>
        <v>8.2217843304620591E-2</v>
      </c>
      <c r="J70" s="23">
        <f>'Example Results'!I45/8</f>
        <v>8.3951517744996693E-2</v>
      </c>
      <c r="K70" s="23">
        <f>'Example Results'!J45/8</f>
        <v>8.6942955995057442E-2</v>
      </c>
      <c r="L70" s="23">
        <f>'Example Results'!K45/8</f>
        <v>6.7062057768577182E-2</v>
      </c>
      <c r="M70" s="23">
        <f>'Example Results'!L45/8</f>
        <v>8.8524553730137401E-2</v>
      </c>
      <c r="N70" s="23">
        <f>'Example Results'!M45/8</f>
        <v>7.8474967216625918E-2</v>
      </c>
      <c r="P70" s="64"/>
    </row>
    <row r="71" spans="2:16">
      <c r="B71" s="63" t="s">
        <v>4</v>
      </c>
      <c r="C71" s="23">
        <f>'Example Results'!B46/8</f>
        <v>7.844276273785733E-2</v>
      </c>
      <c r="D71" s="23">
        <f>'Example Results'!C46/8</f>
        <v>7.736928011223744E-2</v>
      </c>
      <c r="E71" s="23">
        <f>'Example Results'!D46/8</f>
        <v>7.8399823432832527E-2</v>
      </c>
      <c r="F71" s="23">
        <f>'Example Results'!E46/8</f>
        <v>7.7117011695216772E-2</v>
      </c>
      <c r="G71" s="23">
        <f>'Example Results'!F46/8</f>
        <v>7.3343720266162871E-2</v>
      </c>
      <c r="H71" s="23">
        <f>'Example Results'!G46/8</f>
        <v>7.2497458129632528E-2</v>
      </c>
      <c r="I71" s="23">
        <f>'Example Results'!H46/8</f>
        <v>8.0604041090772016E-2</v>
      </c>
      <c r="J71" s="23">
        <f>'Example Results'!I46/8</f>
        <v>7.0488256482013983E-2</v>
      </c>
      <c r="K71" s="23">
        <f>'Example Results'!J46/8</f>
        <v>7.8712922531971652E-2</v>
      </c>
      <c r="L71" s="23">
        <f>'Example Results'!K46/8</f>
        <v>7.1094774165489219E-2</v>
      </c>
      <c r="M71" s="23">
        <f>'Example Results'!L46/8</f>
        <v>8.0648769533506193E-2</v>
      </c>
      <c r="N71" s="23">
        <f>'Example Results'!M46/8</f>
        <v>7.5805573754251135E-2</v>
      </c>
      <c r="P71" s="64"/>
    </row>
    <row r="72" spans="2:16">
      <c r="B72" s="63" t="s">
        <v>5</v>
      </c>
      <c r="C72" s="23">
        <f>'Example Results'!B47/8</f>
        <v>8.549733272588933E-2</v>
      </c>
      <c r="D72" s="23">
        <f>'Example Results'!C47/8</f>
        <v>7.6796756045240167E-2</v>
      </c>
      <c r="E72" s="23">
        <f>'Example Results'!D47/8</f>
        <v>8.1274967731784456E-2</v>
      </c>
      <c r="F72" s="23">
        <f>'Example Results'!E47/8</f>
        <v>7.7830877641253987E-2</v>
      </c>
      <c r="G72" s="23">
        <f>'Example Results'!F47/8</f>
        <v>7.832825792445787E-2</v>
      </c>
      <c r="H72" s="23">
        <f>'Example Results'!G47/8</f>
        <v>7.7541037332336624E-2</v>
      </c>
      <c r="I72" s="23">
        <f>'Example Results'!H47/8</f>
        <v>8.2894137358761111E-2</v>
      </c>
      <c r="J72" s="23">
        <f>'Example Results'!I47/8</f>
        <v>7.6909471720930253E-2</v>
      </c>
      <c r="K72" s="23">
        <f>'Example Results'!J47/8</f>
        <v>7.3309726649684909E-2</v>
      </c>
      <c r="L72" s="23">
        <f>'Example Results'!K47/8</f>
        <v>7.2980525311161476E-2</v>
      </c>
      <c r="M72" s="23">
        <f>'Example Results'!L47/8</f>
        <v>6.775445406210201E-2</v>
      </c>
      <c r="N72" s="23">
        <f>'Example Results'!M47/8</f>
        <v>7.674844932708727E-2</v>
      </c>
      <c r="P72" s="64"/>
    </row>
    <row r="73" spans="2:16">
      <c r="B73" s="63" t="s">
        <v>6</v>
      </c>
      <c r="C73" s="23">
        <f>'Example Results'!B48/8</f>
        <v>7.1749598567117351E-2</v>
      </c>
      <c r="D73" s="23">
        <f>'Example Results'!C48/8</f>
        <v>7.2543975710076064E-2</v>
      </c>
      <c r="E73" s="23">
        <f>'Example Results'!D48/8</f>
        <v>6.9248384049423017E-2</v>
      </c>
      <c r="F73" s="23">
        <f>'Example Results'!E48/8</f>
        <v>6.4625252208420053E-2</v>
      </c>
      <c r="G73" s="23">
        <f>'Example Results'!F48/8</f>
        <v>6.9804805877035983E-2</v>
      </c>
      <c r="H73" s="23">
        <f>'Example Results'!G48/8</f>
        <v>7.5614136019348938E-2</v>
      </c>
      <c r="I73" s="23">
        <f>'Example Results'!H48/8</f>
        <v>7.2048384564581541E-2</v>
      </c>
      <c r="J73" s="23">
        <f>'Example Results'!I48/8</f>
        <v>6.6251578386234175E-2</v>
      </c>
      <c r="K73" s="23">
        <f>'Example Results'!J48/8</f>
        <v>7.3254263380694545E-2</v>
      </c>
      <c r="L73" s="23">
        <f>'Example Results'!K48/8</f>
        <v>7.180327269839834E-2</v>
      </c>
      <c r="M73" s="23">
        <f>'Example Results'!L48/8</f>
        <v>6.2394197484840049E-2</v>
      </c>
      <c r="N73" s="23">
        <f>'Example Results'!M48/8</f>
        <v>8.2581038259621972E-2</v>
      </c>
      <c r="P73" s="64"/>
    </row>
    <row r="74" spans="2:16">
      <c r="B74" s="63" t="s">
        <v>7</v>
      </c>
      <c r="C74" s="23">
        <f>'Example Results'!B49/8</f>
        <v>7.0187681346840419E-2</v>
      </c>
      <c r="D74" s="23">
        <f>'Example Results'!C49/8</f>
        <v>7.6070366135237391E-2</v>
      </c>
      <c r="E74" s="23">
        <f>'Example Results'!D49/8</f>
        <v>7.3225637177344677E-2</v>
      </c>
      <c r="F74" s="23">
        <f>'Example Results'!E49/8</f>
        <v>7.4907426624149162E-2</v>
      </c>
      <c r="G74" s="23">
        <f>'Example Results'!F49/8</f>
        <v>7.0071387395731585E-2</v>
      </c>
      <c r="H74" s="23">
        <f>'Example Results'!G49/8</f>
        <v>7.2597649841357054E-2</v>
      </c>
      <c r="I74" s="23">
        <f>'Example Results'!H49/8</f>
        <v>6.1973750123138938E-2</v>
      </c>
      <c r="J74" s="23">
        <f>'Example Results'!I49/8</f>
        <v>7.03164992619148E-2</v>
      </c>
      <c r="K74" s="23">
        <f>'Example Results'!J49/8</f>
        <v>-2.7139620904986395E-2</v>
      </c>
      <c r="L74" s="23">
        <f>'Example Results'!K49/8</f>
        <v>7.1649406855392825E-2</v>
      </c>
      <c r="M74" s="23">
        <f>'Example Results'!L49/8</f>
        <v>7.576621272464508E-2</v>
      </c>
      <c r="N74" s="23">
        <f>'Example Results'!M49/8</f>
        <v>7.9560973806211369E-2</v>
      </c>
      <c r="P74" s="64"/>
    </row>
    <row r="77" spans="2:16">
      <c r="F77" s="11" t="s">
        <v>141</v>
      </c>
    </row>
    <row r="78" spans="2:16">
      <c r="B78" s="22"/>
      <c r="C78" s="63">
        <v>1</v>
      </c>
      <c r="D78" s="63">
        <v>2</v>
      </c>
      <c r="E78" s="63">
        <v>3</v>
      </c>
      <c r="F78" s="63">
        <v>4</v>
      </c>
      <c r="G78" s="63">
        <v>5</v>
      </c>
      <c r="H78" s="63">
        <v>6</v>
      </c>
      <c r="I78" s="63">
        <v>7</v>
      </c>
      <c r="J78" s="63">
        <v>8</v>
      </c>
      <c r="K78" s="63">
        <v>9</v>
      </c>
      <c r="L78" s="63">
        <v>10</v>
      </c>
      <c r="M78" s="63">
        <v>11</v>
      </c>
      <c r="N78" s="63">
        <v>12</v>
      </c>
    </row>
    <row r="79" spans="2:16">
      <c r="B79" s="63" t="s">
        <v>1</v>
      </c>
      <c r="C79" s="23">
        <f>'Example Results'!B42/10</f>
        <v>6.2171666952116136E-2</v>
      </c>
      <c r="D79" s="23">
        <f>'Example Results'!C42/10</f>
        <v>6.2608216553201562E-2</v>
      </c>
      <c r="E79" s="23">
        <f>'Example Results'!D42/10</f>
        <v>6.1357251466812514E-2</v>
      </c>
      <c r="F79" s="23">
        <f>'Example Results'!E42/10</f>
        <v>6.2414989680589984E-2</v>
      </c>
      <c r="G79" s="23">
        <f>'Example Results'!F42/10</f>
        <v>5.5334298282001218E-2</v>
      </c>
      <c r="H79" s="23">
        <f>'Example Results'!G42/10</f>
        <v>5.5942605103185827E-2</v>
      </c>
      <c r="I79" s="23">
        <f>'Example Results'!H42/10</f>
        <v>4.6872392571781538E-2</v>
      </c>
      <c r="J79" s="23">
        <f>'Example Results'!I42/10</f>
        <v>5.8614861185895581E-2</v>
      </c>
      <c r="K79" s="23">
        <f>'Example Results'!J42/10</f>
        <v>6.1795232378065425E-2</v>
      </c>
      <c r="L79" s="23">
        <f>'Example Results'!K42/10</f>
        <v>6.6011872131500338E-2</v>
      </c>
      <c r="M79" s="23">
        <f>'Example Results'!L42/10</f>
        <v>6.5748511060681594E-2</v>
      </c>
      <c r="N79" s="23">
        <f>'Example Results'!M42/10</f>
        <v>6.9736141187317593E-2</v>
      </c>
      <c r="P79" s="64">
        <f>COUNTIF(C79:N86,"&lt;0.3")-COUNTIF(C79:N86,"&lt;0.1")</f>
        <v>0</v>
      </c>
    </row>
    <row r="80" spans="2:16">
      <c r="B80" s="63" t="s">
        <v>2</v>
      </c>
      <c r="C80" s="23">
        <f>'Example Results'!B43/10</f>
        <v>6.1725098179858259E-2</v>
      </c>
      <c r="D80" s="23">
        <f>'Example Results'!C43/10</f>
        <v>6.3565763055254493E-2</v>
      </c>
      <c r="E80" s="23">
        <f>'Example Results'!D43/10</f>
        <v>6.2518044012649487E-2</v>
      </c>
      <c r="F80" s="23">
        <f>'Example Results'!E43/10</f>
        <v>5.5845276011796285E-2</v>
      </c>
      <c r="G80" s="23">
        <f>'Example Results'!F43/10</f>
        <v>5.7571436073793059E-2</v>
      </c>
      <c r="H80" s="23">
        <f>'Example Results'!G43/10</f>
        <v>5.8328599152396944E-2</v>
      </c>
      <c r="I80" s="23">
        <f>'Example Results'!H43/10</f>
        <v>6.4921213783870529E-2</v>
      </c>
      <c r="J80" s="23">
        <f>'Example Results'!I43/10</f>
        <v>6.2779973773300732E-2</v>
      </c>
      <c r="K80" s="23">
        <f>'Example Results'!J43/10</f>
        <v>6.1295705129610314E-2</v>
      </c>
      <c r="L80" s="23">
        <f>'Example Results'!K43/10</f>
        <v>6.2323385829870417E-2</v>
      </c>
      <c r="M80" s="23">
        <f>'Example Results'!L43/10</f>
        <v>6.1351526226142539E-2</v>
      </c>
      <c r="N80" s="23">
        <f>'Example Results'!M43/10</f>
        <v>6.8293380538484466E-2</v>
      </c>
    </row>
    <row r="81" spans="2:16">
      <c r="B81" s="63" t="s">
        <v>0</v>
      </c>
      <c r="C81" s="23">
        <f>'Example Results'!B44/10</f>
        <v>7.3264320750188267E-2</v>
      </c>
      <c r="D81" s="23">
        <f>'Example Results'!C44/10</f>
        <v>7.0461815442236619E-2</v>
      </c>
      <c r="E81" s="23">
        <f>'Example Results'!D44/10</f>
        <v>2.591658040951391E-2</v>
      </c>
      <c r="F81" s="23">
        <f>'Example Results'!E44/10</f>
        <v>6.2844382730837936E-2</v>
      </c>
      <c r="G81" s="23">
        <f>'Example Results'!F44/10</f>
        <v>5.7833365834444303E-2</v>
      </c>
      <c r="H81" s="23">
        <f>'Example Results'!G44/10</f>
        <v>5.8385851559096681E-2</v>
      </c>
      <c r="I81" s="23">
        <f>'Example Results'!H44/10</f>
        <v>6.6791936172784117E-2</v>
      </c>
      <c r="J81" s="23">
        <f>'Example Results'!I44/10</f>
        <v>7.7095938068567516E-2</v>
      </c>
      <c r="K81" s="23">
        <f>'Example Results'!J44/10</f>
        <v>6.8780025995432148E-2</v>
      </c>
      <c r="L81" s="23">
        <f>'Example Results'!K44/10</f>
        <v>6.0192164990473071E-2</v>
      </c>
      <c r="M81" s="23">
        <f>'Example Results'!L44/10</f>
        <v>6.1354388846477537E-2</v>
      </c>
      <c r="N81" s="23">
        <f>'Example Results'!M44/10</f>
        <v>6.6007578200997868E-2</v>
      </c>
    </row>
    <row r="82" spans="2:16">
      <c r="B82" s="63" t="s">
        <v>3</v>
      </c>
      <c r="C82" s="23">
        <f>'Example Results'!B45/10</f>
        <v>5.8030886637558364E-2</v>
      </c>
      <c r="D82" s="23">
        <f>'Example Results'!C45/10</f>
        <v>6.6116357773727347E-2</v>
      </c>
      <c r="E82" s="23">
        <f>'Example Results'!D45/10</f>
        <v>6.7540511390383057E-2</v>
      </c>
      <c r="F82" s="23">
        <f>'Example Results'!E45/10</f>
        <v>6.3054785325459425E-2</v>
      </c>
      <c r="G82" s="23">
        <f>'Example Results'!F45/10</f>
        <v>6.3544293402742091E-2</v>
      </c>
      <c r="H82" s="23">
        <f>'Example Results'!G45/10</f>
        <v>6.3529980301067157E-2</v>
      </c>
      <c r="I82" s="23">
        <f>'Example Results'!H45/10</f>
        <v>6.5774274643696479E-2</v>
      </c>
      <c r="J82" s="23">
        <f>'Example Results'!I45/10</f>
        <v>6.7161214195997354E-2</v>
      </c>
      <c r="K82" s="23">
        <f>'Example Results'!J45/10</f>
        <v>6.9554364796045959E-2</v>
      </c>
      <c r="L82" s="23">
        <f>'Example Results'!K45/10</f>
        <v>5.3649646214861749E-2</v>
      </c>
      <c r="M82" s="23">
        <f>'Example Results'!L45/10</f>
        <v>7.0819642984109921E-2</v>
      </c>
      <c r="N82" s="23">
        <f>'Example Results'!M45/10</f>
        <v>6.2779973773300732E-2</v>
      </c>
    </row>
    <row r="83" spans="2:16">
      <c r="B83" s="63" t="s">
        <v>4</v>
      </c>
      <c r="C83" s="23">
        <f>'Example Results'!B46/10</f>
        <v>6.2754210190285861E-2</v>
      </c>
      <c r="D83" s="23">
        <f>'Example Results'!C46/10</f>
        <v>6.1895424089789951E-2</v>
      </c>
      <c r="E83" s="23">
        <f>'Example Results'!D46/10</f>
        <v>6.2719858746266025E-2</v>
      </c>
      <c r="F83" s="23">
        <f>'Example Results'!E46/10</f>
        <v>6.1693609356173421E-2</v>
      </c>
      <c r="G83" s="23">
        <f>'Example Results'!F46/10</f>
        <v>5.8674976212930295E-2</v>
      </c>
      <c r="H83" s="23">
        <f>'Example Results'!G46/10</f>
        <v>5.7997966503706019E-2</v>
      </c>
      <c r="I83" s="23">
        <f>'Example Results'!H46/10</f>
        <v>6.4483232872617618E-2</v>
      </c>
      <c r="J83" s="23">
        <f>'Example Results'!I46/10</f>
        <v>5.639060518561119E-2</v>
      </c>
      <c r="K83" s="23">
        <f>'Example Results'!J46/10</f>
        <v>6.2970338025577319E-2</v>
      </c>
      <c r="L83" s="23">
        <f>'Example Results'!K46/10</f>
        <v>5.6875819332391372E-2</v>
      </c>
      <c r="M83" s="23">
        <f>'Example Results'!L46/10</f>
        <v>6.4519015626804954E-2</v>
      </c>
      <c r="N83" s="23">
        <f>'Example Results'!M46/10</f>
        <v>6.0644459003400909E-2</v>
      </c>
    </row>
    <row r="84" spans="2:16">
      <c r="B84" s="63" t="s">
        <v>5</v>
      </c>
      <c r="C84" s="23">
        <f>'Example Results'!B47/10</f>
        <v>6.8397866180711461E-2</v>
      </c>
      <c r="D84" s="23">
        <f>'Example Results'!C47/10</f>
        <v>6.143740483619213E-2</v>
      </c>
      <c r="E84" s="23">
        <f>'Example Results'!D47/10</f>
        <v>6.501997418542757E-2</v>
      </c>
      <c r="F84" s="23">
        <f>'Example Results'!E47/10</f>
        <v>6.2264702113003188E-2</v>
      </c>
      <c r="G84" s="23">
        <f>'Example Results'!F47/10</f>
        <v>6.2662606339566301E-2</v>
      </c>
      <c r="H84" s="23">
        <f>'Example Results'!G47/10</f>
        <v>6.2032829865869298E-2</v>
      </c>
      <c r="I84" s="23">
        <f>'Example Results'!H47/10</f>
        <v>6.6315309887008886E-2</v>
      </c>
      <c r="J84" s="23">
        <f>'Example Results'!I47/10</f>
        <v>6.1527577376744205E-2</v>
      </c>
      <c r="K84" s="23">
        <f>'Example Results'!J47/10</f>
        <v>5.8647781319747926E-2</v>
      </c>
      <c r="L84" s="23">
        <f>'Example Results'!K47/10</f>
        <v>5.8384420248929182E-2</v>
      </c>
      <c r="M84" s="23">
        <f>'Example Results'!L47/10</f>
        <v>5.4203563249681605E-2</v>
      </c>
      <c r="N84" s="23">
        <f>'Example Results'!M47/10</f>
        <v>6.1398759461669818E-2</v>
      </c>
    </row>
    <row r="85" spans="2:16">
      <c r="B85" s="63" t="s">
        <v>6</v>
      </c>
      <c r="C85" s="23">
        <f>'Example Results'!B48/10</f>
        <v>5.7399678853693882E-2</v>
      </c>
      <c r="D85" s="23">
        <f>'Example Results'!C48/10</f>
        <v>5.8035180568060854E-2</v>
      </c>
      <c r="E85" s="23">
        <f>'Example Results'!D48/10</f>
        <v>5.5398707239538415E-2</v>
      </c>
      <c r="F85" s="23">
        <f>'Example Results'!E48/10</f>
        <v>5.1700201766736044E-2</v>
      </c>
      <c r="G85" s="23">
        <f>'Example Results'!F48/10</f>
        <v>5.5843844701628786E-2</v>
      </c>
      <c r="H85" s="23">
        <f>'Example Results'!G48/10</f>
        <v>6.049130881547915E-2</v>
      </c>
      <c r="I85" s="23">
        <f>'Example Results'!H48/10</f>
        <v>5.7638707651665233E-2</v>
      </c>
      <c r="J85" s="23">
        <f>'Example Results'!I48/10</f>
        <v>5.3001262708987341E-2</v>
      </c>
      <c r="K85" s="23">
        <f>'Example Results'!J48/10</f>
        <v>5.8603410704555638E-2</v>
      </c>
      <c r="L85" s="23">
        <f>'Example Results'!K48/10</f>
        <v>5.7442618158718671E-2</v>
      </c>
      <c r="M85" s="23">
        <f>'Example Results'!L48/10</f>
        <v>4.9915357987872042E-2</v>
      </c>
      <c r="N85" s="23">
        <f>'Example Results'!M48/10</f>
        <v>6.6064830607697578E-2</v>
      </c>
    </row>
    <row r="86" spans="2:16">
      <c r="B86" s="63" t="s">
        <v>7</v>
      </c>
      <c r="C86" s="23">
        <f>'Example Results'!B49/10</f>
        <v>5.6150145077472333E-2</v>
      </c>
      <c r="D86" s="23">
        <f>'Example Results'!C49/10</f>
        <v>6.0856292908189911E-2</v>
      </c>
      <c r="E86" s="23">
        <f>'Example Results'!D49/10</f>
        <v>5.8580509741875744E-2</v>
      </c>
      <c r="F86" s="23">
        <f>'Example Results'!E49/10</f>
        <v>5.992594129931933E-2</v>
      </c>
      <c r="G86" s="23">
        <f>'Example Results'!F49/10</f>
        <v>5.6057109916585267E-2</v>
      </c>
      <c r="H86" s="23">
        <f>'Example Results'!G49/10</f>
        <v>5.8078119873085643E-2</v>
      </c>
      <c r="I86" s="23">
        <f>'Example Results'!H49/10</f>
        <v>4.9579000098511149E-2</v>
      </c>
      <c r="J86" s="23">
        <f>'Example Results'!I49/10</f>
        <v>5.6253199409531843E-2</v>
      </c>
      <c r="K86" s="23">
        <f>'Example Results'!J49/10</f>
        <v>-2.1711696723989114E-2</v>
      </c>
      <c r="L86" s="23">
        <f>'Example Results'!K49/10</f>
        <v>5.7319525484314258E-2</v>
      </c>
      <c r="M86" s="23">
        <f>'Example Results'!L49/10</f>
        <v>6.0612970179716064E-2</v>
      </c>
      <c r="N86" s="23">
        <f>'Example Results'!M49/10</f>
        <v>6.36487790449691E-2</v>
      </c>
    </row>
    <row r="89" spans="2:16">
      <c r="F89" s="11" t="s">
        <v>142</v>
      </c>
    </row>
    <row r="90" spans="2:16">
      <c r="B90" s="22"/>
      <c r="C90" s="63">
        <v>1</v>
      </c>
      <c r="D90" s="63">
        <v>2</v>
      </c>
      <c r="E90" s="63">
        <v>3</v>
      </c>
      <c r="F90" s="63">
        <v>4</v>
      </c>
      <c r="G90" s="63">
        <v>5</v>
      </c>
      <c r="H90" s="63">
        <v>6</v>
      </c>
      <c r="I90" s="63">
        <v>7</v>
      </c>
      <c r="J90" s="63">
        <v>8</v>
      </c>
      <c r="K90" s="63">
        <v>9</v>
      </c>
      <c r="L90" s="63">
        <v>10</v>
      </c>
      <c r="M90" s="63">
        <v>11</v>
      </c>
      <c r="N90" s="63">
        <v>12</v>
      </c>
    </row>
    <row r="91" spans="2:16">
      <c r="B91" s="63" t="s">
        <v>1</v>
      </c>
      <c r="C91" s="23">
        <f>'Example Results'!B42/12</f>
        <v>5.1809722460096776E-2</v>
      </c>
      <c r="D91" s="23">
        <f>'Example Results'!C42/12</f>
        <v>5.2173513794334631E-2</v>
      </c>
      <c r="E91" s="23">
        <f>'Example Results'!D42/12</f>
        <v>5.1131042889010429E-2</v>
      </c>
      <c r="F91" s="23">
        <f>'Example Results'!E42/12</f>
        <v>5.2012491400491655E-2</v>
      </c>
      <c r="G91" s="23">
        <f>'Example Results'!F42/12</f>
        <v>4.6111915235001015E-2</v>
      </c>
      <c r="H91" s="23">
        <f>'Example Results'!G42/12</f>
        <v>4.6618837585988192E-2</v>
      </c>
      <c r="I91" s="23">
        <f>'Example Results'!H42/12</f>
        <v>3.9060327143151281E-2</v>
      </c>
      <c r="J91" s="23">
        <f>'Example Results'!I42/12</f>
        <v>4.8845717654912989E-2</v>
      </c>
      <c r="K91" s="23">
        <f>'Example Results'!J42/12</f>
        <v>5.1496026981721184E-2</v>
      </c>
      <c r="L91" s="23">
        <f>'Example Results'!K42/12</f>
        <v>5.500989344291695E-2</v>
      </c>
      <c r="M91" s="23">
        <f>'Example Results'!L42/12</f>
        <v>5.4790425883901324E-2</v>
      </c>
      <c r="N91" s="23">
        <f>'Example Results'!M42/12</f>
        <v>5.8113450989431326E-2</v>
      </c>
      <c r="P91" s="64">
        <f>COUNTIF(C91:N98,"&lt;0.3")-COUNTIF(C91:N98,"&lt;0.1")</f>
        <v>0</v>
      </c>
    </row>
    <row r="92" spans="2:16">
      <c r="B92" s="63" t="s">
        <v>2</v>
      </c>
      <c r="C92" s="23">
        <f>'Example Results'!B43/12</f>
        <v>5.1437581816548554E-2</v>
      </c>
      <c r="D92" s="23">
        <f>'Example Results'!C43/12</f>
        <v>5.2971469212712084E-2</v>
      </c>
      <c r="E92" s="23">
        <f>'Example Results'!D43/12</f>
        <v>5.209837001054124E-2</v>
      </c>
      <c r="F92" s="23">
        <f>'Example Results'!E43/12</f>
        <v>4.653773000983024E-2</v>
      </c>
      <c r="G92" s="23">
        <f>'Example Results'!F43/12</f>
        <v>4.7976196728160884E-2</v>
      </c>
      <c r="H92" s="23">
        <f>'Example Results'!G43/12</f>
        <v>4.8607165960330788E-2</v>
      </c>
      <c r="I92" s="23">
        <f>'Example Results'!H43/12</f>
        <v>5.4101011486558777E-2</v>
      </c>
      <c r="J92" s="23">
        <f>'Example Results'!I43/12</f>
        <v>5.2316644811083945E-2</v>
      </c>
      <c r="K92" s="23">
        <f>'Example Results'!J43/12</f>
        <v>5.107975427467526E-2</v>
      </c>
      <c r="L92" s="23">
        <f>'Example Results'!K43/12</f>
        <v>5.1936154858225343E-2</v>
      </c>
      <c r="M92" s="23">
        <f>'Example Results'!L43/12</f>
        <v>5.1126271855118782E-2</v>
      </c>
      <c r="N92" s="23">
        <f>'Example Results'!M43/12</f>
        <v>5.6911150448737048E-2</v>
      </c>
    </row>
    <row r="93" spans="2:16">
      <c r="B93" s="63" t="s">
        <v>0</v>
      </c>
      <c r="C93" s="23">
        <f>'Example Results'!B44/12</f>
        <v>6.1053600625156891E-2</v>
      </c>
      <c r="D93" s="23">
        <f>'Example Results'!C44/12</f>
        <v>5.8718179535197181E-2</v>
      </c>
      <c r="E93" s="23">
        <f>'Example Results'!D44/12</f>
        <v>2.1597150341261594E-2</v>
      </c>
      <c r="F93" s="23">
        <f>'Example Results'!E44/12</f>
        <v>5.2370318942364942E-2</v>
      </c>
      <c r="G93" s="23">
        <f>'Example Results'!F44/12</f>
        <v>4.819447152870359E-2</v>
      </c>
      <c r="H93" s="23">
        <f>'Example Results'!G44/12</f>
        <v>4.8654876299247231E-2</v>
      </c>
      <c r="I93" s="23">
        <f>'Example Results'!H44/12</f>
        <v>5.5659946810653428E-2</v>
      </c>
      <c r="J93" s="23">
        <f>'Example Results'!I44/12</f>
        <v>6.4246615057139592E-2</v>
      </c>
      <c r="K93" s="23">
        <f>'Example Results'!J44/12</f>
        <v>5.7316688329526792E-2</v>
      </c>
      <c r="L93" s="23">
        <f>'Example Results'!K44/12</f>
        <v>5.0160137492060893E-2</v>
      </c>
      <c r="M93" s="23">
        <f>'Example Results'!L44/12</f>
        <v>5.1128657372064616E-2</v>
      </c>
      <c r="N93" s="23">
        <f>'Example Results'!M44/12</f>
        <v>5.5006315167498217E-2</v>
      </c>
    </row>
    <row r="94" spans="2:16">
      <c r="B94" s="63" t="s">
        <v>3</v>
      </c>
      <c r="C94" s="23">
        <f>'Example Results'!B45/12</f>
        <v>4.8359072197965307E-2</v>
      </c>
      <c r="D94" s="23">
        <f>'Example Results'!C45/12</f>
        <v>5.5096964811439449E-2</v>
      </c>
      <c r="E94" s="23">
        <f>'Example Results'!D45/12</f>
        <v>5.6283759491985878E-2</v>
      </c>
      <c r="F94" s="23">
        <f>'Example Results'!E45/12</f>
        <v>5.2545654437882859E-2</v>
      </c>
      <c r="G94" s="23">
        <f>'Example Results'!F45/12</f>
        <v>5.2953577835618409E-2</v>
      </c>
      <c r="H94" s="23">
        <f>'Example Results'!G45/12</f>
        <v>5.2941650250889295E-2</v>
      </c>
      <c r="I94" s="23">
        <f>'Example Results'!H45/12</f>
        <v>5.4811895536413725E-2</v>
      </c>
      <c r="J94" s="23">
        <f>'Example Results'!I45/12</f>
        <v>5.5967678496664459E-2</v>
      </c>
      <c r="K94" s="23">
        <f>'Example Results'!J45/12</f>
        <v>5.796197066337163E-2</v>
      </c>
      <c r="L94" s="23">
        <f>'Example Results'!K45/12</f>
        <v>4.4708038512384786E-2</v>
      </c>
      <c r="M94" s="23">
        <f>'Example Results'!L45/12</f>
        <v>5.9016369153424932E-2</v>
      </c>
      <c r="N94" s="23">
        <f>'Example Results'!M45/12</f>
        <v>5.2316644811083945E-2</v>
      </c>
    </row>
    <row r="95" spans="2:16">
      <c r="B95" s="63" t="s">
        <v>4</v>
      </c>
      <c r="C95" s="23">
        <f>'Example Results'!B46/12</f>
        <v>5.2295175158571551E-2</v>
      </c>
      <c r="D95" s="23">
        <f>'Example Results'!C46/12</f>
        <v>5.1579520074824962E-2</v>
      </c>
      <c r="E95" s="23">
        <f>'Example Results'!D46/12</f>
        <v>5.2266548955221682E-2</v>
      </c>
      <c r="F95" s="23">
        <f>'Example Results'!E46/12</f>
        <v>5.1411341130144513E-2</v>
      </c>
      <c r="G95" s="23">
        <f>'Example Results'!F46/12</f>
        <v>4.8895813510775245E-2</v>
      </c>
      <c r="H95" s="23">
        <f>'Example Results'!G46/12</f>
        <v>4.8331638753088352E-2</v>
      </c>
      <c r="I95" s="23">
        <f>'Example Results'!H46/12</f>
        <v>5.3736027393848008E-2</v>
      </c>
      <c r="J95" s="23">
        <f>'Example Results'!I46/12</f>
        <v>4.699217098800932E-2</v>
      </c>
      <c r="K95" s="23">
        <f>'Example Results'!J46/12</f>
        <v>5.2475281687981101E-2</v>
      </c>
      <c r="L95" s="23">
        <f>'Example Results'!K46/12</f>
        <v>4.7396516110326144E-2</v>
      </c>
      <c r="M95" s="23">
        <f>'Example Results'!L46/12</f>
        <v>5.3765846355670797E-2</v>
      </c>
      <c r="N95" s="23">
        <f>'Example Results'!M46/12</f>
        <v>5.0537049169500754E-2</v>
      </c>
    </row>
    <row r="96" spans="2:16">
      <c r="B96" s="63" t="s">
        <v>5</v>
      </c>
      <c r="C96" s="23">
        <f>'Example Results'!B47/12</f>
        <v>5.6998221817259553E-2</v>
      </c>
      <c r="D96" s="23">
        <f>'Example Results'!C47/12</f>
        <v>5.1197837363493447E-2</v>
      </c>
      <c r="E96" s="23">
        <f>'Example Results'!D47/12</f>
        <v>5.4183311821189635E-2</v>
      </c>
      <c r="F96" s="23">
        <f>'Example Results'!E47/12</f>
        <v>5.1887251760835994E-2</v>
      </c>
      <c r="G96" s="23">
        <f>'Example Results'!F47/12</f>
        <v>5.2218838616305246E-2</v>
      </c>
      <c r="H96" s="23">
        <f>'Example Results'!G47/12</f>
        <v>5.1694024888224416E-2</v>
      </c>
      <c r="I96" s="23">
        <f>'Example Results'!H47/12</f>
        <v>5.5262758239174072E-2</v>
      </c>
      <c r="J96" s="23">
        <f>'Example Results'!I47/12</f>
        <v>5.1272981147286838E-2</v>
      </c>
      <c r="K96" s="23">
        <f>'Example Results'!J47/12</f>
        <v>4.8873151099789937E-2</v>
      </c>
      <c r="L96" s="23">
        <f>'Example Results'!K47/12</f>
        <v>4.8653683540774317E-2</v>
      </c>
      <c r="M96" s="23">
        <f>'Example Results'!L47/12</f>
        <v>4.516963604140134E-2</v>
      </c>
      <c r="N96" s="23">
        <f>'Example Results'!M47/12</f>
        <v>5.1165632884724845E-2</v>
      </c>
    </row>
    <row r="97" spans="2:16">
      <c r="B97" s="63" t="s">
        <v>6</v>
      </c>
      <c r="C97" s="23">
        <f>'Example Results'!B48/12</f>
        <v>4.783306571141157E-2</v>
      </c>
      <c r="D97" s="23">
        <f>'Example Results'!C48/12</f>
        <v>4.836265047338404E-2</v>
      </c>
      <c r="E97" s="23">
        <f>'Example Results'!D48/12</f>
        <v>4.6165589366282012E-2</v>
      </c>
      <c r="F97" s="23">
        <f>'Example Results'!E48/12</f>
        <v>4.3083501472280038E-2</v>
      </c>
      <c r="G97" s="23">
        <f>'Example Results'!F48/12</f>
        <v>4.653653725135732E-2</v>
      </c>
      <c r="H97" s="23">
        <f>'Example Results'!G48/12</f>
        <v>5.0409424012899294E-2</v>
      </c>
      <c r="I97" s="23">
        <f>'Example Results'!H48/12</f>
        <v>4.8032256376387694E-2</v>
      </c>
      <c r="J97" s="23">
        <f>'Example Results'!I48/12</f>
        <v>4.4167718924156114E-2</v>
      </c>
      <c r="K97" s="23">
        <f>'Example Results'!J48/12</f>
        <v>4.8836175587129695E-2</v>
      </c>
      <c r="L97" s="23">
        <f>'Example Results'!K48/12</f>
        <v>4.7868848465598891E-2</v>
      </c>
      <c r="M97" s="23">
        <f>'Example Results'!L48/12</f>
        <v>4.159613165656003E-2</v>
      </c>
      <c r="N97" s="23">
        <f>'Example Results'!M48/12</f>
        <v>5.5054025506414646E-2</v>
      </c>
    </row>
    <row r="98" spans="2:16">
      <c r="B98" s="63" t="s">
        <v>7</v>
      </c>
      <c r="C98" s="23">
        <f>'Example Results'!B49/12</f>
        <v>4.6791787564560282E-2</v>
      </c>
      <c r="D98" s="23">
        <f>'Example Results'!C49/12</f>
        <v>5.0713577423491592E-2</v>
      </c>
      <c r="E98" s="23">
        <f>'Example Results'!D49/12</f>
        <v>4.881709145156312E-2</v>
      </c>
      <c r="F98" s="23">
        <f>'Example Results'!E49/12</f>
        <v>4.9938284416099439E-2</v>
      </c>
      <c r="G98" s="23">
        <f>'Example Results'!F49/12</f>
        <v>4.6714258263821057E-2</v>
      </c>
      <c r="H98" s="23">
        <f>'Example Results'!G49/12</f>
        <v>4.8398433227571369E-2</v>
      </c>
      <c r="I98" s="23">
        <f>'Example Results'!H49/12</f>
        <v>4.1315833415425961E-2</v>
      </c>
      <c r="J98" s="23">
        <f>'Example Results'!I49/12</f>
        <v>4.6877666174609867E-2</v>
      </c>
      <c r="K98" s="23">
        <f>'Example Results'!J49/12</f>
        <v>-1.8093080603324263E-2</v>
      </c>
      <c r="L98" s="23">
        <f>'Example Results'!K49/12</f>
        <v>4.7766271236928552E-2</v>
      </c>
      <c r="M98" s="23">
        <f>'Example Results'!L49/12</f>
        <v>5.051080848309672E-2</v>
      </c>
      <c r="N98" s="23">
        <f>'Example Results'!M49/12</f>
        <v>5.3040649204140915E-2</v>
      </c>
    </row>
    <row r="101" spans="2:16">
      <c r="F101" s="11" t="s">
        <v>143</v>
      </c>
    </row>
    <row r="102" spans="2:16">
      <c r="B102" s="22"/>
      <c r="C102" s="63">
        <v>1</v>
      </c>
      <c r="D102" s="63">
        <v>2</v>
      </c>
      <c r="E102" s="63">
        <v>3</v>
      </c>
      <c r="F102" s="63">
        <v>4</v>
      </c>
      <c r="G102" s="63">
        <v>5</v>
      </c>
      <c r="H102" s="63">
        <v>6</v>
      </c>
      <c r="I102" s="63">
        <v>7</v>
      </c>
      <c r="J102" s="63">
        <v>8</v>
      </c>
      <c r="K102" s="63">
        <v>9</v>
      </c>
      <c r="L102" s="63">
        <v>10</v>
      </c>
      <c r="M102" s="63">
        <v>11</v>
      </c>
      <c r="N102" s="63">
        <v>12</v>
      </c>
    </row>
    <row r="103" spans="2:16">
      <c r="B103" s="63" t="s">
        <v>1</v>
      </c>
      <c r="C103" s="23">
        <f>'Example Results'!B42/14</f>
        <v>4.4408333537225807E-2</v>
      </c>
      <c r="D103" s="23">
        <f>'Example Results'!C42/14</f>
        <v>4.4720154680858257E-2</v>
      </c>
      <c r="E103" s="23">
        <f>'Example Results'!D42/14</f>
        <v>4.3826608190580367E-2</v>
      </c>
      <c r="F103" s="23">
        <f>'Example Results'!E42/14</f>
        <v>4.4582135486135703E-2</v>
      </c>
      <c r="G103" s="23">
        <f>'Example Results'!F42/14</f>
        <v>3.9524498772858012E-2</v>
      </c>
      <c r="H103" s="23">
        <f>'Example Results'!G42/14</f>
        <v>3.9959003645132732E-2</v>
      </c>
      <c r="I103" s="23">
        <f>'Example Results'!H42/14</f>
        <v>3.3480280408415386E-2</v>
      </c>
      <c r="J103" s="23">
        <f>'Example Results'!I42/14</f>
        <v>4.1867757989925418E-2</v>
      </c>
      <c r="K103" s="23">
        <f>'Example Results'!J42/14</f>
        <v>4.413945169861816E-2</v>
      </c>
      <c r="L103" s="23">
        <f>'Example Results'!K42/14</f>
        <v>4.7151337236785953E-2</v>
      </c>
      <c r="M103" s="23">
        <f>'Example Results'!L42/14</f>
        <v>4.6963222186201137E-2</v>
      </c>
      <c r="N103" s="23">
        <f>'Example Results'!M42/14</f>
        <v>4.9811529419512564E-2</v>
      </c>
      <c r="P103" s="64">
        <f>COUNTIF(C103:N110,"&lt;0.3")-COUNTIF(C103:N110,"&lt;0.1")</f>
        <v>0</v>
      </c>
    </row>
    <row r="104" spans="2:16">
      <c r="B104" s="63" t="s">
        <v>2</v>
      </c>
      <c r="C104" s="23">
        <f>'Example Results'!B43/14</f>
        <v>4.4089355842755903E-2</v>
      </c>
      <c r="D104" s="23">
        <f>'Example Results'!C43/14</f>
        <v>4.5404116468038928E-2</v>
      </c>
      <c r="E104" s="23">
        <f>'Example Results'!D43/14</f>
        <v>4.4655745723321059E-2</v>
      </c>
      <c r="F104" s="23">
        <f>'Example Results'!E43/14</f>
        <v>3.9889482865568773E-2</v>
      </c>
      <c r="G104" s="23">
        <f>'Example Results'!F43/14</f>
        <v>4.1122454338423611E-2</v>
      </c>
      <c r="H104" s="23">
        <f>'Example Results'!G43/14</f>
        <v>4.1663285108854961E-2</v>
      </c>
      <c r="I104" s="23">
        <f>'Example Results'!H43/14</f>
        <v>4.6372295559907524E-2</v>
      </c>
      <c r="J104" s="23">
        <f>'Example Results'!I43/14</f>
        <v>4.4842838409500527E-2</v>
      </c>
      <c r="K104" s="23">
        <f>'Example Results'!J43/14</f>
        <v>4.3782646521150222E-2</v>
      </c>
      <c r="L104" s="23">
        <f>'Example Results'!K43/14</f>
        <v>4.4516704164193156E-2</v>
      </c>
      <c r="M104" s="23">
        <f>'Example Results'!L43/14</f>
        <v>4.3822518732958955E-2</v>
      </c>
      <c r="N104" s="23">
        <f>'Example Results'!M43/14</f>
        <v>4.878098609891747E-2</v>
      </c>
    </row>
    <row r="105" spans="2:16">
      <c r="B105" s="63" t="s">
        <v>0</v>
      </c>
      <c r="C105" s="23">
        <f>'Example Results'!B44/14</f>
        <v>5.2331657678705908E-2</v>
      </c>
      <c r="D105" s="23">
        <f>'Example Results'!C44/14</f>
        <v>5.0329868173026156E-2</v>
      </c>
      <c r="E105" s="23">
        <f>'Example Results'!D44/14</f>
        <v>1.8511843149652794E-2</v>
      </c>
      <c r="F105" s="23">
        <f>'Example Results'!E44/14</f>
        <v>4.4888844807741378E-2</v>
      </c>
      <c r="G105" s="23">
        <f>'Example Results'!F44/14</f>
        <v>4.1309547024603079E-2</v>
      </c>
      <c r="H105" s="23">
        <f>'Example Results'!G44/14</f>
        <v>4.1704179685069058E-2</v>
      </c>
      <c r="I105" s="23">
        <f>'Example Results'!H44/14</f>
        <v>4.7708525837702943E-2</v>
      </c>
      <c r="J105" s="23">
        <f>'Example Results'!I44/14</f>
        <v>5.5068527191833937E-2</v>
      </c>
      <c r="K105" s="23">
        <f>'Example Results'!J44/14</f>
        <v>4.9128589996737249E-2</v>
      </c>
      <c r="L105" s="23">
        <f>'Example Results'!K44/14</f>
        <v>4.2994403564623626E-2</v>
      </c>
      <c r="M105" s="23">
        <f>'Example Results'!L44/14</f>
        <v>4.3824563461769668E-2</v>
      </c>
      <c r="N105" s="23">
        <f>'Example Results'!M44/14</f>
        <v>4.7148270143569905E-2</v>
      </c>
    </row>
    <row r="106" spans="2:16">
      <c r="B106" s="63" t="s">
        <v>3</v>
      </c>
      <c r="C106" s="23">
        <f>'Example Results'!B45/14</f>
        <v>4.1450633312541688E-2</v>
      </c>
      <c r="D106" s="23">
        <f>'Example Results'!C45/14</f>
        <v>4.7225969838376673E-2</v>
      </c>
      <c r="E106" s="23">
        <f>'Example Results'!D45/14</f>
        <v>4.8243222421702182E-2</v>
      </c>
      <c r="F106" s="23">
        <f>'Example Results'!E45/14</f>
        <v>4.503913237532816E-2</v>
      </c>
      <c r="G106" s="23">
        <f>'Example Results'!F45/14</f>
        <v>4.5388781001958638E-2</v>
      </c>
      <c r="H106" s="23">
        <f>'Example Results'!G45/14</f>
        <v>4.5378557357905115E-2</v>
      </c>
      <c r="I106" s="23">
        <f>'Example Results'!H45/14</f>
        <v>4.6981624745497483E-2</v>
      </c>
      <c r="J106" s="23">
        <f>'Example Results'!I45/14</f>
        <v>4.7972295854283822E-2</v>
      </c>
      <c r="K106" s="23">
        <f>'Example Results'!J45/14</f>
        <v>4.9681689140032827E-2</v>
      </c>
      <c r="L106" s="23">
        <f>'Example Results'!K45/14</f>
        <v>3.8321175867758392E-2</v>
      </c>
      <c r="M106" s="23">
        <f>'Example Results'!L45/14</f>
        <v>5.0585459274364232E-2</v>
      </c>
      <c r="N106" s="23">
        <f>'Example Results'!M45/14</f>
        <v>4.4842838409500527E-2</v>
      </c>
    </row>
    <row r="107" spans="2:16">
      <c r="B107" s="63" t="s">
        <v>4</v>
      </c>
      <c r="C107" s="23">
        <f>'Example Results'!B46/14</f>
        <v>4.4824435850204188E-2</v>
      </c>
      <c r="D107" s="23">
        <f>'Example Results'!C46/14</f>
        <v>4.4211017206992824E-2</v>
      </c>
      <c r="E107" s="23">
        <f>'Example Results'!D46/14</f>
        <v>4.4799899104475731E-2</v>
      </c>
      <c r="F107" s="23">
        <f>'Example Results'!E46/14</f>
        <v>4.4066863825838153E-2</v>
      </c>
      <c r="G107" s="23">
        <f>'Example Results'!F46/14</f>
        <v>4.1910697294950214E-2</v>
      </c>
      <c r="H107" s="23">
        <f>'Example Results'!G46/14</f>
        <v>4.1427118931218587E-2</v>
      </c>
      <c r="I107" s="23">
        <f>'Example Results'!H46/14</f>
        <v>4.6059452051869725E-2</v>
      </c>
      <c r="J107" s="23">
        <f>'Example Results'!I46/14</f>
        <v>4.0279003704007992E-2</v>
      </c>
      <c r="K107" s="23">
        <f>'Example Results'!J46/14</f>
        <v>4.4978812875412374E-2</v>
      </c>
      <c r="L107" s="23">
        <f>'Example Results'!K46/14</f>
        <v>4.0625585237422414E-2</v>
      </c>
      <c r="M107" s="23">
        <f>'Example Results'!L46/14</f>
        <v>4.6085011162003538E-2</v>
      </c>
      <c r="N107" s="23">
        <f>'Example Results'!M46/14</f>
        <v>4.3317470716714934E-2</v>
      </c>
    </row>
    <row r="108" spans="2:16">
      <c r="B108" s="63" t="s">
        <v>5</v>
      </c>
      <c r="C108" s="23">
        <f>'Example Results'!B47/14</f>
        <v>4.885561870050819E-2</v>
      </c>
      <c r="D108" s="23">
        <f>'Example Results'!C47/14</f>
        <v>4.3883860597280097E-2</v>
      </c>
      <c r="E108" s="23">
        <f>'Example Results'!D47/14</f>
        <v>4.6442838703876832E-2</v>
      </c>
      <c r="F108" s="23">
        <f>'Example Results'!E47/14</f>
        <v>4.447478722357371E-2</v>
      </c>
      <c r="G108" s="23">
        <f>'Example Results'!F47/14</f>
        <v>4.4759004528261641E-2</v>
      </c>
      <c r="H108" s="23">
        <f>'Example Results'!G47/14</f>
        <v>4.4309164189906644E-2</v>
      </c>
      <c r="I108" s="23">
        <f>'Example Results'!H47/14</f>
        <v>4.7368078490720632E-2</v>
      </c>
      <c r="J108" s="23">
        <f>'Example Results'!I47/14</f>
        <v>4.3948269554817287E-2</v>
      </c>
      <c r="K108" s="23">
        <f>'Example Results'!J47/14</f>
        <v>4.1891272371248518E-2</v>
      </c>
      <c r="L108" s="23">
        <f>'Example Results'!K47/14</f>
        <v>4.1703157320663702E-2</v>
      </c>
      <c r="M108" s="23">
        <f>'Example Results'!L47/14</f>
        <v>3.8716830892629721E-2</v>
      </c>
      <c r="N108" s="23">
        <f>'Example Results'!M47/14</f>
        <v>4.3856256758335585E-2</v>
      </c>
    </row>
    <row r="109" spans="2:16">
      <c r="B109" s="63" t="s">
        <v>6</v>
      </c>
      <c r="C109" s="23">
        <f>'Example Results'!B48/14</f>
        <v>4.0999770609781341E-2</v>
      </c>
      <c r="D109" s="23">
        <f>'Example Results'!C48/14</f>
        <v>4.145370040575775E-2</v>
      </c>
      <c r="E109" s="23">
        <f>'Example Results'!D48/14</f>
        <v>3.957050517109887E-2</v>
      </c>
      <c r="F109" s="23">
        <f>'Example Results'!E48/14</f>
        <v>3.6928715547668599E-2</v>
      </c>
      <c r="G109" s="23">
        <f>'Example Results'!F48/14</f>
        <v>3.9888460501163417E-2</v>
      </c>
      <c r="H109" s="23">
        <f>'Example Results'!G48/14</f>
        <v>4.3208077725342249E-2</v>
      </c>
      <c r="I109" s="23">
        <f>'Example Results'!H48/14</f>
        <v>4.1170505465475168E-2</v>
      </c>
      <c r="J109" s="23">
        <f>'Example Results'!I48/14</f>
        <v>3.7858044792133817E-2</v>
      </c>
      <c r="K109" s="23">
        <f>'Example Results'!J48/14</f>
        <v>4.1859579074682594E-2</v>
      </c>
      <c r="L109" s="23">
        <f>'Example Results'!K48/14</f>
        <v>4.1030441541941909E-2</v>
      </c>
      <c r="M109" s="23">
        <f>'Example Results'!L48/14</f>
        <v>3.5653827134194314E-2</v>
      </c>
      <c r="N109" s="23">
        <f>'Example Results'!M48/14</f>
        <v>4.7189164719783981E-2</v>
      </c>
    </row>
    <row r="110" spans="2:16">
      <c r="B110" s="63" t="s">
        <v>7</v>
      </c>
      <c r="C110" s="23">
        <f>'Example Results'!B49/14</f>
        <v>4.0107246483908808E-2</v>
      </c>
      <c r="D110" s="23">
        <f>'Example Results'!C49/14</f>
        <v>4.346878064870708E-2</v>
      </c>
      <c r="E110" s="23">
        <f>'Example Results'!D49/14</f>
        <v>4.1843221244196961E-2</v>
      </c>
      <c r="F110" s="23">
        <f>'Example Results'!E49/14</f>
        <v>4.280424378522809E-2</v>
      </c>
      <c r="G110" s="23">
        <f>'Example Results'!F49/14</f>
        <v>4.0040792797560905E-2</v>
      </c>
      <c r="H110" s="23">
        <f>'Example Results'!G49/14</f>
        <v>4.1484371337918317E-2</v>
      </c>
      <c r="I110" s="23">
        <f>'Example Results'!H49/14</f>
        <v>3.5413571498936536E-2</v>
      </c>
      <c r="J110" s="23">
        <f>'Example Results'!I49/14</f>
        <v>4.0180856721094171E-2</v>
      </c>
      <c r="K110" s="23">
        <f>'Example Results'!J49/14</f>
        <v>-1.5508354802849369E-2</v>
      </c>
      <c r="L110" s="23">
        <f>'Example Results'!K49/14</f>
        <v>4.0942518203081611E-2</v>
      </c>
      <c r="M110" s="23">
        <f>'Example Results'!L49/14</f>
        <v>4.329497869979719E-2</v>
      </c>
      <c r="N110" s="23">
        <f>'Example Results'!M49/14</f>
        <v>4.5463413603549351E-2</v>
      </c>
    </row>
  </sheetData>
  <mergeCells count="1">
    <mergeCell ref="C4:D4"/>
  </mergeCells>
  <phoneticPr fontId="21"/>
  <conditionalFormatting sqref="C6:N13">
    <cfRule type="cellIs" dxfId="45" priority="17" operator="between">
      <formula>0.1</formula>
      <formula>0.3</formula>
    </cfRule>
    <cfRule type="cellIs" dxfId="44" priority="27" stopIfTrue="1" operator="between">
      <formula>0.1</formula>
      <formula>0.16</formula>
    </cfRule>
    <cfRule type="cellIs" dxfId="43" priority="64" stopIfTrue="1" operator="between">
      <formula>0.1</formula>
      <formula>0.15</formula>
    </cfRule>
    <cfRule type="cellIs" dxfId="42" priority="83" stopIfTrue="1" operator="between">
      <formula>0.05</formula>
      <formula>0.3</formula>
    </cfRule>
    <cfRule type="cellIs" dxfId="41" priority="84" stopIfTrue="1" operator="greaterThan">
      <formula>0.3</formula>
    </cfRule>
    <cfRule type="cellIs" dxfId="40" priority="85" stopIfTrue="1" operator="lessThan">
      <formula>0.05</formula>
    </cfRule>
    <cfRule type="cellIs" dxfId="39" priority="90" stopIfTrue="1" operator="lessThan">
      <formula>0.15</formula>
    </cfRule>
  </conditionalFormatting>
  <conditionalFormatting sqref="C18:N25">
    <cfRule type="cellIs" dxfId="38" priority="16" operator="between">
      <formula>0.1</formula>
      <formula>0.3</formula>
    </cfRule>
    <cfRule type="cellIs" dxfId="37" priority="26" stopIfTrue="1" operator="between">
      <formula>0.1</formula>
      <formula>0.16</formula>
    </cfRule>
    <cfRule type="cellIs" dxfId="36" priority="80" stopIfTrue="1" operator="greaterThan">
      <formula>0.3</formula>
    </cfRule>
    <cfRule type="cellIs" dxfId="35" priority="81" stopIfTrue="1" operator="lessThan">
      <formula>0.05</formula>
    </cfRule>
    <cfRule type="cellIs" dxfId="34" priority="82" stopIfTrue="1" operator="between">
      <formula>0.05</formula>
      <formula>0.3</formula>
    </cfRule>
    <cfRule type="cellIs" dxfId="33" priority="89" stopIfTrue="1" operator="lessThan">
      <formula>0.15</formula>
    </cfRule>
  </conditionalFormatting>
  <conditionalFormatting sqref="C30:N37 C42:N49">
    <cfRule type="cellIs" dxfId="32" priority="77" stopIfTrue="1" operator="between">
      <formula>0.05</formula>
      <formula>0.3</formula>
    </cfRule>
    <cfRule type="cellIs" dxfId="31" priority="78" stopIfTrue="1" operator="lessThan">
      <formula>0.05</formula>
    </cfRule>
    <cfRule type="cellIs" dxfId="30" priority="79" stopIfTrue="1" operator="greaterThan">
      <formula>0.3</formula>
    </cfRule>
    <cfRule type="cellIs" dxfId="29" priority="88" stopIfTrue="1" operator="lessThan">
      <formula>0.15</formula>
    </cfRule>
  </conditionalFormatting>
  <conditionalFormatting sqref="C55:N62 C67:N74 C91:N98 C103:N110 C79:N86">
    <cfRule type="cellIs" dxfId="28" priority="70" stopIfTrue="1" operator="between">
      <formula>0.05</formula>
      <formula>0.3</formula>
    </cfRule>
    <cfRule type="cellIs" dxfId="27" priority="71" stopIfTrue="1" operator="greaterThan">
      <formula>0.3</formula>
    </cfRule>
    <cfRule type="cellIs" dxfId="26" priority="72" stopIfTrue="1" operator="lessThan">
      <formula>0.05</formula>
    </cfRule>
    <cfRule type="cellIs" dxfId="25" priority="73" stopIfTrue="1" operator="greaterThan">
      <formula>0.3</formula>
    </cfRule>
    <cfRule type="cellIs" dxfId="24" priority="86" stopIfTrue="1" operator="lessThan">
      <formula>0.15</formula>
    </cfRule>
  </conditionalFormatting>
  <conditionalFormatting sqref="P6:P110">
    <cfRule type="expression" dxfId="23" priority="18" stopIfTrue="1">
      <formula>"max"</formula>
    </cfRule>
    <cfRule type="expression" dxfId="22" priority="33" stopIfTrue="1">
      <formula>"Max"</formula>
    </cfRule>
  </conditionalFormatting>
  <conditionalFormatting sqref="C30:N37">
    <cfRule type="cellIs" dxfId="21" priority="15" operator="between">
      <formula>0.1</formula>
      <formula>0.3</formula>
    </cfRule>
    <cfRule type="cellIs" dxfId="20" priority="25" stopIfTrue="1" operator="between">
      <formula>0.1</formula>
      <formula>0.16</formula>
    </cfRule>
  </conditionalFormatting>
  <conditionalFormatting sqref="C42:N49">
    <cfRule type="cellIs" dxfId="19" priority="14" operator="between">
      <formula>0.1</formula>
      <formula>0.3</formula>
    </cfRule>
    <cfRule type="cellIs" dxfId="18" priority="24" stopIfTrue="1" operator="between">
      <formula>0.1</formula>
      <formula>0.16</formula>
    </cfRule>
  </conditionalFormatting>
  <conditionalFormatting sqref="C55:N62">
    <cfRule type="cellIs" dxfId="17" priority="13" operator="between">
      <formula>0.1</formula>
      <formula>0.3</formula>
    </cfRule>
    <cfRule type="cellIs" dxfId="16" priority="23" stopIfTrue="1" operator="between">
      <formula>0.1</formula>
      <formula>0.16</formula>
    </cfRule>
  </conditionalFormatting>
  <conditionalFormatting sqref="C67:N74">
    <cfRule type="cellIs" dxfId="15" priority="22" stopIfTrue="1" operator="between">
      <formula>0.1</formula>
      <formula>0.16</formula>
    </cfRule>
  </conditionalFormatting>
  <conditionalFormatting sqref="C79:N86">
    <cfRule type="cellIs" dxfId="14" priority="21" stopIfTrue="1" operator="between">
      <formula>0.1</formula>
      <formula>0.16</formula>
    </cfRule>
  </conditionalFormatting>
  <conditionalFormatting sqref="C91:N98">
    <cfRule type="cellIs" dxfId="13" priority="20" stopIfTrue="1" operator="between">
      <formula>0.1</formula>
      <formula>0.16</formula>
    </cfRule>
  </conditionalFormatting>
  <conditionalFormatting sqref="C103:N110">
    <cfRule type="cellIs" dxfId="12" priority="1" operator="between">
      <formula>0.1</formula>
      <formula>0.3</formula>
    </cfRule>
    <cfRule type="cellIs" dxfId="11" priority="2" operator="lessThan">
      <formula>0.1</formula>
    </cfRule>
    <cfRule type="cellIs" dxfId="10" priority="3" operator="greaterThan">
      <formula>0.3</formula>
    </cfRule>
    <cfRule type="cellIs" dxfId="9" priority="4" operator="greaterThan">
      <formula>0.1</formula>
    </cfRule>
    <cfRule type="cellIs" dxfId="8" priority="5" operator="between">
      <formula>0.1</formula>
      <formula>0.3</formula>
    </cfRule>
    <cfRule type="cellIs" dxfId="7" priority="6" operator="between">
      <formula>0.1</formula>
      <formula>0.3</formula>
    </cfRule>
    <cfRule type="cellIs" dxfId="6" priority="19" stopIfTrue="1" operator="between">
      <formula>0.1</formula>
      <formula>0.16</formula>
    </cfRule>
  </conditionalFormatting>
  <conditionalFormatting sqref="C18:N25 C30:N37 C6:N13 C42:N49 C55:N62 C67:N74 C79:N86 C91:N98 C103:N110">
    <cfRule type="cellIs" dxfId="5" priority="10" operator="greaterThan">
      <formula>0.3</formula>
    </cfRule>
    <cfRule type="cellIs" dxfId="4" priority="11" operator="between">
      <formula>0.1</formula>
      <formula>0.3</formula>
    </cfRule>
    <cfRule type="cellIs" dxfId="3" priority="12" operator="lessThan">
      <formula>0.1</formula>
    </cfRule>
  </conditionalFormatting>
  <conditionalFormatting sqref="C6:N13 C18:N25 C30:N37 C42:N49 C55:N62 C67:N74 C79:N86 C91:N98">
    <cfRule type="cellIs" dxfId="2" priority="7" operator="lessThan">
      <formula>0.1</formula>
    </cfRule>
    <cfRule type="cellIs" dxfId="1" priority="8" operator="greaterThan">
      <formula>0.3</formula>
    </cfRule>
    <cfRule type="cellIs" dxfId="0" priority="9" operator="between">
      <formula>0.1</formula>
      <formula>0.3</formula>
    </cfRule>
  </conditionalFormatting>
  <pageMargins left="0.45" right="0.45" top="0.75" bottom="0.75" header="0.3" footer="0.3"/>
  <pageSetup scale="59" orientation="landscape"/>
  <headerFooter>
    <oddHeader>&amp;R100-6260-B2</oddHeader>
    <oddFooter>&amp;RSample Dilution Guide Page &amp;P of &amp;N</oddFooter>
  </headerFooter>
  <rowBreaks count="1" manualBreakCount="1">
    <brk id="52" max="16383" man="1"/>
  </rowBreaks>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Protocol</vt:lpstr>
      <vt:lpstr>Raw Data</vt:lpstr>
      <vt:lpstr>Example Results</vt:lpstr>
      <vt:lpstr>Sample Dilution Guide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Peilin Chen</dc:creator>
  <cp:lastModifiedBy>Tsukasa Kouno</cp:lastModifiedBy>
  <cp:lastPrinted>2014-07-01T01:10:31Z</cp:lastPrinted>
  <dcterms:created xsi:type="dcterms:W3CDTF">2012-07-06T22:36:30Z</dcterms:created>
  <dcterms:modified xsi:type="dcterms:W3CDTF">2015-05-18T01:35:51Z</dcterms:modified>
</cp:coreProperties>
</file>