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K6\ĐỒ ÁN MÔN HỌC\ĐATK\"/>
    </mc:Choice>
  </mc:AlternateContent>
  <xr:revisionPtr revIDLastSave="0" documentId="13_ncr:1_{41A17885-5C3F-47DF-928C-FBEA6D8B6042}" xr6:coauthVersionLast="47" xr6:coauthVersionMax="47" xr10:uidLastSave="{00000000-0000-0000-0000-000000000000}"/>
  <bookViews>
    <workbookView xWindow="-108" yWindow="-108" windowWidth="23256" windowHeight="12456" xr2:uid="{35090609-2C3B-4DC3-AEF1-14D92E1327A4}"/>
  </bookViews>
  <sheets>
    <sheet name="Đai than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P5" i="1"/>
  <c r="B10" i="1"/>
  <c r="P2" i="1" s="1"/>
  <c r="B19" i="1"/>
  <c r="B22" i="1" s="1"/>
  <c r="P3" i="1" s="1"/>
  <c r="B16" i="1"/>
  <c r="B17" i="1" s="1"/>
  <c r="B13" i="1"/>
  <c r="B14" i="1" s="1"/>
  <c r="B15" i="1" s="1"/>
  <c r="B11" i="1"/>
  <c r="B7" i="1"/>
  <c r="P9" i="1" l="1"/>
  <c r="B20" i="1"/>
  <c r="B21" i="1" s="1"/>
</calcChain>
</file>

<file path=xl/sharedStrings.xml><?xml version="1.0" encoding="utf-8"?>
<sst xmlns="http://schemas.openxmlformats.org/spreadsheetml/2006/main" count="33" uniqueCount="33">
  <si>
    <t>P1</t>
  </si>
  <si>
    <t>n1</t>
  </si>
  <si>
    <t>u đai</t>
  </si>
  <si>
    <t>Thống số đầu vào</t>
  </si>
  <si>
    <t>d1 sơ bộ</t>
  </si>
  <si>
    <t>d min</t>
  </si>
  <si>
    <t xml:space="preserve">hệ số trượt </t>
  </si>
  <si>
    <t>d1 tiêu chuẩn</t>
  </si>
  <si>
    <t>d2 sơ bộ</t>
  </si>
  <si>
    <t>d2 tiêu chuẩn</t>
  </si>
  <si>
    <t>u mới</t>
  </si>
  <si>
    <t>chênh lệch tỉ số truyền (%)</t>
  </si>
  <si>
    <t>check var</t>
  </si>
  <si>
    <t>khoảng cách trục a sơ bộ</t>
  </si>
  <si>
    <t>Chọn L tiêu chuẩn</t>
  </si>
  <si>
    <t>Chiều dài L sơ bộ</t>
  </si>
  <si>
    <t>tính lại a theo L</t>
  </si>
  <si>
    <t>số vòng chạy i</t>
  </si>
  <si>
    <t>vận tốc đai v</t>
  </si>
  <si>
    <t>check var số vòng chạy</t>
  </si>
  <si>
    <t>góc ôm đai alpha(độ)</t>
  </si>
  <si>
    <t>Hệ số</t>
  </si>
  <si>
    <t>Tính toán các hệ số ảnh hưởng đến bộ truyền đai</t>
  </si>
  <si>
    <t>Cv</t>
  </si>
  <si>
    <t>Ca</t>
  </si>
  <si>
    <t>Cu</t>
  </si>
  <si>
    <t>CL</t>
  </si>
  <si>
    <t>Cz</t>
  </si>
  <si>
    <t>Cr</t>
  </si>
  <si>
    <t>P0</t>
  </si>
  <si>
    <t>z sơ bộ</t>
  </si>
  <si>
    <t>z tiêu chuẩn</t>
  </si>
  <si>
    <t>hệ số ma sát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</si>
</sst>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4" xfId="0" applyBorder="1"/>
    <xf numFmtId="0" fontId="0" fillId="3" borderId="1" xfId="0" applyFill="1" applyBorder="1"/>
    <xf numFmtId="0" fontId="0" fillId="4" borderId="1" xfId="0" applyFill="1" applyBorder="1"/>
    <xf numFmtId="0" fontId="0" fillId="3" borderId="0" xfId="0" applyFill="1"/>
    <xf numFmtId="0" fontId="0" fillId="5" borderId="0" xfId="0" applyFill="1"/>
    <xf numFmtId="0" fontId="0" fillId="5" borderId="1" xfId="0" applyFill="1" applyBorder="1"/>
    <xf numFmtId="0" fontId="0" fillId="4" borderId="5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0</xdr:row>
      <xdr:rowOff>0</xdr:rowOff>
    </xdr:from>
    <xdr:to>
      <xdr:col>13</xdr:col>
      <xdr:colOff>190332</xdr:colOff>
      <xdr:row>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49BE5-8F30-67FF-A1CB-16CBE84FE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460" y="0"/>
          <a:ext cx="3314532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0</xdr:row>
      <xdr:rowOff>0</xdr:rowOff>
    </xdr:from>
    <xdr:to>
      <xdr:col>7</xdr:col>
      <xdr:colOff>564117</xdr:colOff>
      <xdr:row>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E76A24-616E-D703-130A-218C5B2E1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6161" y="0"/>
          <a:ext cx="3574016" cy="1828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12</xdr:row>
      <xdr:rowOff>167640</xdr:rowOff>
    </xdr:from>
    <xdr:to>
      <xdr:col>11</xdr:col>
      <xdr:colOff>304801</xdr:colOff>
      <xdr:row>14</xdr:row>
      <xdr:rowOff>99173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5EF6D7-57E3-3C70-8FFC-64E146EF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04861" y="2179320"/>
          <a:ext cx="914400" cy="2972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8</xdr:col>
      <xdr:colOff>0</xdr:colOff>
      <xdr:row>16</xdr:row>
      <xdr:rowOff>5760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0FC388-46EE-B40F-44A4-FB7C123FA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38600" y="2011680"/>
          <a:ext cx="3657600" cy="737280"/>
        </a:xfrm>
        <a:prstGeom prst="rect">
          <a:avLst/>
        </a:prstGeom>
      </xdr:spPr>
    </xdr:pic>
    <xdr:clientData/>
  </xdr:twoCellAnchor>
  <xdr:twoCellAnchor editAs="oneCell">
    <xdr:from>
      <xdr:col>8</xdr:col>
      <xdr:colOff>175260</xdr:colOff>
      <xdr:row>13</xdr:row>
      <xdr:rowOff>76200</xdr:rowOff>
    </xdr:from>
    <xdr:to>
      <xdr:col>9</xdr:col>
      <xdr:colOff>480060</xdr:colOff>
      <xdr:row>14</xdr:row>
      <xdr:rowOff>146480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2D95B1-A0B7-49DD-6E90-EDF5DD6AE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0920" y="2270760"/>
          <a:ext cx="914400" cy="253160"/>
        </a:xfrm>
        <a:prstGeom prst="rect">
          <a:avLst/>
        </a:prstGeom>
      </xdr:spPr>
    </xdr:pic>
    <xdr:clientData/>
  </xdr:twoCellAnchor>
  <xdr:twoCellAnchor editAs="oneCell">
    <xdr:from>
      <xdr:col>8</xdr:col>
      <xdr:colOff>259080</xdr:colOff>
      <xdr:row>11</xdr:row>
      <xdr:rowOff>144780</xdr:rowOff>
    </xdr:from>
    <xdr:to>
      <xdr:col>12</xdr:col>
      <xdr:colOff>563880</xdr:colOff>
      <xdr:row>12</xdr:row>
      <xdr:rowOff>169394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612F19-71B5-63BF-A262-1942F627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44740" y="1973580"/>
          <a:ext cx="2743200" cy="20749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16</xdr:row>
      <xdr:rowOff>30479</xdr:rowOff>
    </xdr:from>
    <xdr:to>
      <xdr:col>8</xdr:col>
      <xdr:colOff>7620</xdr:colOff>
      <xdr:row>19</xdr:row>
      <xdr:rowOff>116881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DEE6BD-4C42-BD02-858F-BFAB7A7E6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46220" y="2773679"/>
          <a:ext cx="3657600" cy="635042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15</xdr:row>
      <xdr:rowOff>30480</xdr:rowOff>
    </xdr:from>
    <xdr:to>
      <xdr:col>13</xdr:col>
      <xdr:colOff>579120</xdr:colOff>
      <xdr:row>18</xdr:row>
      <xdr:rowOff>147680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2588A6-7319-62D0-D21B-EE8BA2DA8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65720" y="2590800"/>
          <a:ext cx="3657600" cy="66584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</xdr:colOff>
      <xdr:row>20</xdr:row>
      <xdr:rowOff>53340</xdr:rowOff>
    </xdr:from>
    <xdr:to>
      <xdr:col>8</xdr:col>
      <xdr:colOff>53340</xdr:colOff>
      <xdr:row>25</xdr:row>
      <xdr:rowOff>158738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C5C986-66F7-8FBB-A38F-12FA907D0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91940" y="3710940"/>
          <a:ext cx="3657600" cy="1019798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</xdr:colOff>
      <xdr:row>19</xdr:row>
      <xdr:rowOff>76200</xdr:rowOff>
    </xdr:from>
    <xdr:to>
      <xdr:col>14</xdr:col>
      <xdr:colOff>83820</xdr:colOff>
      <xdr:row>25</xdr:row>
      <xdr:rowOff>97928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69A80BC-D4CF-F777-7B9C-33BC2C6AF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80020" y="3550920"/>
          <a:ext cx="3657600" cy="1119008"/>
        </a:xfrm>
        <a:prstGeom prst="rect">
          <a:avLst/>
        </a:prstGeom>
      </xdr:spPr>
    </xdr:pic>
    <xdr:clientData/>
  </xdr:twoCellAnchor>
  <xdr:twoCellAnchor editAs="oneCell">
    <xdr:from>
      <xdr:col>16</xdr:col>
      <xdr:colOff>60960</xdr:colOff>
      <xdr:row>0</xdr:row>
      <xdr:rowOff>0</xdr:rowOff>
    </xdr:from>
    <xdr:to>
      <xdr:col>23</xdr:col>
      <xdr:colOff>109187</xdr:colOff>
      <xdr:row>23</xdr:row>
      <xdr:rowOff>52029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D652B5-83BF-E690-32A3-169969EB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721840" y="0"/>
          <a:ext cx="4315427" cy="4258269"/>
        </a:xfrm>
        <a:prstGeom prst="rect">
          <a:avLst/>
        </a:prstGeom>
      </xdr:spPr>
    </xdr:pic>
    <xdr:clientData/>
  </xdr:twoCellAnchor>
  <xdr:twoCellAnchor editAs="oneCell">
    <xdr:from>
      <xdr:col>13</xdr:col>
      <xdr:colOff>609599</xdr:colOff>
      <xdr:row>12</xdr:row>
      <xdr:rowOff>54429</xdr:rowOff>
    </xdr:from>
    <xdr:to>
      <xdr:col>15</xdr:col>
      <xdr:colOff>2449285</xdr:colOff>
      <xdr:row>36</xdr:row>
      <xdr:rowOff>157349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303176-CF02-2BF5-1F07-4E9CA3E83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353799" y="2275115"/>
          <a:ext cx="3200400" cy="4544291"/>
        </a:xfrm>
        <a:prstGeom prst="rect">
          <a:avLst/>
        </a:prstGeom>
      </xdr:spPr>
    </xdr:pic>
    <xdr:clientData/>
  </xdr:twoCellAnchor>
  <xdr:twoCellAnchor editAs="oneCell">
    <xdr:from>
      <xdr:col>15</xdr:col>
      <xdr:colOff>2547257</xdr:colOff>
      <xdr:row>23</xdr:row>
      <xdr:rowOff>141514</xdr:rowOff>
    </xdr:from>
    <xdr:to>
      <xdr:col>20</xdr:col>
      <xdr:colOff>152400</xdr:colOff>
      <xdr:row>28</xdr:row>
      <xdr:rowOff>40729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CB1393-AB19-B98F-E688-68DABC7D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10657" y="4397828"/>
          <a:ext cx="2743200" cy="824501"/>
        </a:xfrm>
        <a:prstGeom prst="rect">
          <a:avLst/>
        </a:prstGeom>
      </xdr:spPr>
    </xdr:pic>
    <xdr:clientData/>
  </xdr:twoCellAnchor>
  <xdr:twoCellAnchor editAs="oneCell">
    <xdr:from>
      <xdr:col>2</xdr:col>
      <xdr:colOff>65315</xdr:colOff>
      <xdr:row>26</xdr:row>
      <xdr:rowOff>43541</xdr:rowOff>
    </xdr:from>
    <xdr:to>
      <xdr:col>8</xdr:col>
      <xdr:colOff>65315</xdr:colOff>
      <xdr:row>45</xdr:row>
      <xdr:rowOff>81688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8719D11-A796-2563-2E19-1BE1D6B7C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03915" y="4855027"/>
          <a:ext cx="3657600" cy="3554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36F8-1C2A-4E26-981E-D4546771C62B}">
  <dimension ref="A1:S23"/>
  <sheetViews>
    <sheetView tabSelected="1" zoomScale="70" zoomScaleNormal="70" workbookViewId="0">
      <selection activeCell="B9" sqref="B9"/>
    </sheetView>
  </sheetViews>
  <sheetFormatPr defaultRowHeight="14.4" x14ac:dyDescent="0.3"/>
  <cols>
    <col min="1" max="1" width="22" bestFit="1" customWidth="1"/>
    <col min="2" max="2" width="36.88671875" customWidth="1"/>
    <col min="15" max="15" width="10.88671875" bestFit="1" customWidth="1"/>
    <col min="16" max="16" width="39.33203125" bestFit="1" customWidth="1"/>
    <col min="19" max="19" width="8.88671875" customWidth="1"/>
  </cols>
  <sheetData>
    <row r="1" spans="1:19" x14ac:dyDescent="0.3">
      <c r="A1" s="9" t="s">
        <v>3</v>
      </c>
      <c r="B1" s="10"/>
      <c r="O1" t="s">
        <v>21</v>
      </c>
      <c r="P1" t="s">
        <v>22</v>
      </c>
    </row>
    <row r="2" spans="1:19" x14ac:dyDescent="0.3">
      <c r="A2" s="4" t="s">
        <v>0</v>
      </c>
      <c r="B2" s="3">
        <v>6.2110000000000003</v>
      </c>
      <c r="C2" s="2"/>
      <c r="D2" s="2"/>
      <c r="O2" t="s">
        <v>23</v>
      </c>
      <c r="P2" s="11">
        <f>1-0.05*(0.01*B10^2-1)</f>
        <v>1.0266553013400483</v>
      </c>
      <c r="Q2" s="11"/>
      <c r="R2" s="11"/>
      <c r="S2" s="11"/>
    </row>
    <row r="3" spans="1:19" x14ac:dyDescent="0.3">
      <c r="A3" s="4" t="s">
        <v>1</v>
      </c>
      <c r="B3" s="3">
        <v>725</v>
      </c>
      <c r="O3" t="s">
        <v>24</v>
      </c>
      <c r="P3">
        <f>1.24*(1-EXP(-B22/110))</f>
        <v>0.94741676074603443</v>
      </c>
    </row>
    <row r="4" spans="1:19" x14ac:dyDescent="0.3">
      <c r="A4" s="4" t="s">
        <v>2</v>
      </c>
      <c r="B4" s="3">
        <v>2</v>
      </c>
      <c r="O4" t="s">
        <v>25</v>
      </c>
      <c r="P4">
        <v>1.1200000000000001</v>
      </c>
    </row>
    <row r="5" spans="1:19" x14ac:dyDescent="0.3">
      <c r="O5" t="s">
        <v>26</v>
      </c>
      <c r="P5">
        <f>(B18/2240)^(1/6)</f>
        <v>0.96420803842409453</v>
      </c>
    </row>
    <row r="6" spans="1:19" x14ac:dyDescent="0.3">
      <c r="A6" s="4" t="s">
        <v>5</v>
      </c>
      <c r="B6" s="3">
        <v>125</v>
      </c>
      <c r="O6" t="s">
        <v>27</v>
      </c>
      <c r="P6">
        <v>1</v>
      </c>
    </row>
    <row r="7" spans="1:19" x14ac:dyDescent="0.3">
      <c r="A7" s="4" t="s">
        <v>4</v>
      </c>
      <c r="B7" s="1">
        <f>B6*1.2</f>
        <v>150</v>
      </c>
      <c r="O7" t="s">
        <v>28</v>
      </c>
      <c r="P7">
        <v>0.6</v>
      </c>
    </row>
    <row r="8" spans="1:19" x14ac:dyDescent="0.3">
      <c r="A8" s="6" t="s">
        <v>7</v>
      </c>
      <c r="B8" s="5">
        <v>180</v>
      </c>
      <c r="O8" t="s">
        <v>29</v>
      </c>
      <c r="P8">
        <v>3.3</v>
      </c>
    </row>
    <row r="9" spans="1:19" x14ac:dyDescent="0.3">
      <c r="A9" s="4" t="s">
        <v>6</v>
      </c>
      <c r="B9" s="1">
        <v>0.02</v>
      </c>
      <c r="O9" t="s">
        <v>30</v>
      </c>
      <c r="P9">
        <f>B2/(P2*P3*P4*P5*P6*P7*P8)</f>
        <v>2.9863578750752682</v>
      </c>
    </row>
    <row r="10" spans="1:19" x14ac:dyDescent="0.3">
      <c r="A10" s="4" t="s">
        <v>18</v>
      </c>
      <c r="B10" s="1">
        <f>PI()*B8*B3/60000</f>
        <v>6.8329640215578005</v>
      </c>
      <c r="O10" t="s">
        <v>31</v>
      </c>
      <c r="P10">
        <f>ROUNDUP(P9,0)</f>
        <v>3</v>
      </c>
    </row>
    <row r="11" spans="1:19" x14ac:dyDescent="0.3">
      <c r="A11" s="4" t="s">
        <v>8</v>
      </c>
      <c r="B11" s="1">
        <f>B8*(1-B9)*B4</f>
        <v>352.8</v>
      </c>
    </row>
    <row r="12" spans="1:19" x14ac:dyDescent="0.3">
      <c r="A12" s="7" t="s">
        <v>9</v>
      </c>
      <c r="B12" s="1">
        <v>355</v>
      </c>
    </row>
    <row r="13" spans="1:19" x14ac:dyDescent="0.3">
      <c r="A13" s="4" t="s">
        <v>10</v>
      </c>
      <c r="B13" s="1">
        <f>B12/(B8*(1-B9))</f>
        <v>2.012471655328798</v>
      </c>
    </row>
    <row r="14" spans="1:19" x14ac:dyDescent="0.3">
      <c r="A14" s="4" t="s">
        <v>11</v>
      </c>
      <c r="B14" s="1">
        <f>(B13-B4)/B4*100</f>
        <v>0.62358276643990074</v>
      </c>
    </row>
    <row r="15" spans="1:19" x14ac:dyDescent="0.3">
      <c r="A15" s="4" t="s">
        <v>12</v>
      </c>
      <c r="B15" s="1" t="str">
        <f>IF(B14&lt;=3,"iu dimemay","conkak")</f>
        <v>iu dimemay</v>
      </c>
    </row>
    <row r="16" spans="1:19" x14ac:dyDescent="0.3">
      <c r="A16" s="4" t="s">
        <v>13</v>
      </c>
      <c r="B16" s="1">
        <f>IF(B4=2,1.2*B12,"m ngu")</f>
        <v>426</v>
      </c>
    </row>
    <row r="17" spans="1:2" x14ac:dyDescent="0.3">
      <c r="A17" s="4" t="s">
        <v>15</v>
      </c>
      <c r="B17" s="1">
        <f>2*B16+PI()*(B8+B12)/2+(B12-B8)^2/(4*B16)</f>
        <v>1710.3484526756454</v>
      </c>
    </row>
    <row r="18" spans="1:2" x14ac:dyDescent="0.3">
      <c r="A18" s="7" t="s">
        <v>14</v>
      </c>
      <c r="B18" s="1">
        <v>1800</v>
      </c>
    </row>
    <row r="19" spans="1:2" x14ac:dyDescent="0.3">
      <c r="A19" s="4" t="s">
        <v>16</v>
      </c>
      <c r="B19" s="1">
        <f>((B18-(PI()*(B8+B12))/2)+SQRT((B18-PI()*(B8+B12)/2)^2-8*((B12-B8)/2)^2))/4</f>
        <v>471.69632684770437</v>
      </c>
    </row>
    <row r="20" spans="1:2" x14ac:dyDescent="0.3">
      <c r="A20" s="4" t="s">
        <v>17</v>
      </c>
      <c r="B20" s="1">
        <f>B10/B18*0.01</f>
        <v>3.7960911230876673E-5</v>
      </c>
    </row>
    <row r="21" spans="1:2" x14ac:dyDescent="0.3">
      <c r="A21" s="4" t="s">
        <v>19</v>
      </c>
      <c r="B21" s="1" t="str">
        <f>IF(B20&lt;0.0001,"oke","đ oke")</f>
        <v>oke</v>
      </c>
    </row>
    <row r="22" spans="1:2" x14ac:dyDescent="0.3">
      <c r="A22" s="4" t="s">
        <v>20</v>
      </c>
      <c r="B22" s="1">
        <f>180-57*(B12-B8)/B19</f>
        <v>158.85291991425532</v>
      </c>
    </row>
    <row r="23" spans="1:2" x14ac:dyDescent="0.3">
      <c r="A23" s="8" t="s">
        <v>32</v>
      </c>
    </row>
  </sheetData>
  <mergeCells count="2">
    <mergeCell ref="A1:B1"/>
    <mergeCell ref="P2:S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22BE-CE7A-498D-B8A3-8768892B93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Đai thang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Le</dc:creator>
  <cp:lastModifiedBy>Tan Le</cp:lastModifiedBy>
  <dcterms:created xsi:type="dcterms:W3CDTF">2026-01-27T10:55:36Z</dcterms:created>
  <dcterms:modified xsi:type="dcterms:W3CDTF">2026-01-28T03:47:36Z</dcterms:modified>
</cp:coreProperties>
</file>