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3.xml" ContentType="application/vnd.openxmlformats-officedocument.drawing+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3125" windowHeight="6105" tabRatio="409"/>
  </bookViews>
  <sheets>
    <sheet name="Guide" sheetId="6" r:id="rId1"/>
    <sheet name="Tab 1" sheetId="2" r:id="rId2"/>
    <sheet name="Tab 2" sheetId="3" r:id="rId3"/>
    <sheet name="lookup" sheetId="4" r:id="rId4"/>
    <sheet name="data" sheetId="1" r:id="rId5"/>
    <sheet name="chart_data" sheetId="7" r:id="rId6"/>
  </sheets>
  <definedNames>
    <definedName name="_xlnm._FilterDatabase" localSheetId="4" hidden="1">data!$A$1:$F$421</definedName>
  </definedNames>
  <calcPr calcId="162913"/>
</workbook>
</file>

<file path=xl/calcChain.xml><?xml version="1.0" encoding="utf-8"?>
<calcChain xmlns="http://schemas.openxmlformats.org/spreadsheetml/2006/main">
  <c r="A8" i="3" l="1"/>
  <c r="A6" i="2"/>
  <c r="B26" i="3" l="1"/>
  <c r="J4" i="2" l="1"/>
  <c r="I1" i="4"/>
  <c r="B22" i="2" l="1"/>
  <c r="J5" i="4"/>
  <c r="A8" i="2" l="1"/>
  <c r="B19" i="2" s="1"/>
  <c r="A19" i="2" s="1"/>
  <c r="G19" i="2" l="1"/>
  <c r="E19" i="2"/>
  <c r="C19" i="2"/>
  <c r="B20" i="2"/>
  <c r="A20" i="2" s="1"/>
  <c r="B18" i="2"/>
  <c r="A18" i="2" s="1"/>
  <c r="B3" i="2"/>
  <c r="A7" i="2"/>
  <c r="G18" i="2" l="1"/>
  <c r="E18" i="2"/>
  <c r="C18" i="2"/>
  <c r="G20" i="2"/>
  <c r="E20" i="2"/>
  <c r="C20" i="2"/>
  <c r="B17" i="2"/>
  <c r="A17" i="2" s="1"/>
  <c r="B13" i="2"/>
  <c r="A13" i="2" s="1"/>
  <c r="B9" i="2"/>
  <c r="A9" i="2" s="1"/>
  <c r="B15" i="2"/>
  <c r="A15" i="2" s="1"/>
  <c r="B11" i="2"/>
  <c r="A11" i="2" s="1"/>
  <c r="B14" i="2"/>
  <c r="A14" i="2" s="1"/>
  <c r="B10" i="2"/>
  <c r="A10" i="2" s="1"/>
  <c r="B16" i="2"/>
  <c r="A16" i="2" s="1"/>
  <c r="B12" i="2"/>
  <c r="A12" i="2" s="1"/>
  <c r="G16" i="2" l="1"/>
  <c r="E16" i="2"/>
  <c r="C16" i="2"/>
  <c r="G15" i="2"/>
  <c r="E15" i="2"/>
  <c r="C15" i="2"/>
  <c r="G10" i="2"/>
  <c r="E10" i="2"/>
  <c r="C10" i="2"/>
  <c r="G9" i="2"/>
  <c r="E9" i="2"/>
  <c r="C9" i="2"/>
  <c r="G14" i="2"/>
  <c r="E14" i="2"/>
  <c r="C14" i="2"/>
  <c r="G13" i="2"/>
  <c r="E13" i="2"/>
  <c r="C13" i="2"/>
  <c r="G12" i="2"/>
  <c r="E12" i="2"/>
  <c r="C12" i="2"/>
  <c r="G11" i="2"/>
  <c r="E11" i="2"/>
  <c r="C11" i="2"/>
  <c r="G17" i="2"/>
  <c r="E17" i="2"/>
  <c r="C17" i="2"/>
  <c r="J2" i="4" l="1"/>
  <c r="B31" i="3"/>
  <c r="B30" i="3"/>
  <c r="B29" i="3"/>
  <c r="B28" i="3"/>
  <c r="A10" i="3"/>
  <c r="A1" i="6"/>
  <c r="B1" i="2" s="1"/>
  <c r="O2" i="4" l="1"/>
  <c r="A12" i="3"/>
  <c r="O11" i="4"/>
  <c r="O4" i="4"/>
  <c r="B1" i="3"/>
  <c r="O7" i="4"/>
  <c r="O5" i="4"/>
  <c r="O12" i="4"/>
  <c r="O10" i="4"/>
  <c r="O3" i="4"/>
  <c r="O1" i="4"/>
  <c r="O8" i="4"/>
  <c r="O6" i="4"/>
  <c r="O9" i="4"/>
  <c r="G11" i="3" l="1"/>
  <c r="G15" i="3"/>
  <c r="G19" i="3"/>
  <c r="G23" i="3"/>
  <c r="E12" i="3"/>
  <c r="E16" i="3"/>
  <c r="E20" i="3"/>
  <c r="E24" i="3"/>
  <c r="C13" i="3"/>
  <c r="C17" i="3"/>
  <c r="C21" i="3"/>
  <c r="C10" i="3"/>
  <c r="C22" i="3"/>
  <c r="G17" i="3"/>
  <c r="G10" i="3"/>
  <c r="E14" i="3"/>
  <c r="E22" i="3"/>
  <c r="C15" i="3"/>
  <c r="C23" i="3"/>
  <c r="G14" i="3"/>
  <c r="G22" i="3"/>
  <c r="E15" i="3"/>
  <c r="E23" i="3"/>
  <c r="C16" i="3"/>
  <c r="C24" i="3"/>
  <c r="G12" i="3"/>
  <c r="G16" i="3"/>
  <c r="G20" i="3"/>
  <c r="G24" i="3"/>
  <c r="E13" i="3"/>
  <c r="E17" i="3"/>
  <c r="E21" i="3"/>
  <c r="E10" i="3"/>
  <c r="C14" i="3"/>
  <c r="C18" i="3"/>
  <c r="G13" i="3"/>
  <c r="F13" i="3" s="1"/>
  <c r="G21" i="3"/>
  <c r="E18" i="3"/>
  <c r="C11" i="3"/>
  <c r="C19" i="3"/>
  <c r="G18" i="3"/>
  <c r="E11" i="3"/>
  <c r="E19" i="3"/>
  <c r="C12" i="3"/>
  <c r="C20" i="3"/>
  <c r="F15" i="3"/>
  <c r="B2" i="3"/>
  <c r="D13" i="3" l="1"/>
  <c r="D15" i="3"/>
  <c r="F24" i="3"/>
  <c r="D22" i="3"/>
  <c r="D11" i="3"/>
  <c r="D20" i="3"/>
  <c r="D10" i="3"/>
  <c r="F22" i="3"/>
  <c r="D14" i="3"/>
  <c r="F11" i="3"/>
  <c r="D17" i="3"/>
  <c r="F17" i="3"/>
  <c r="D12" i="3"/>
  <c r="F23" i="3"/>
  <c r="D18" i="3"/>
  <c r="F10" i="3"/>
  <c r="F18" i="3"/>
  <c r="F19" i="3"/>
  <c r="D16" i="3"/>
  <c r="F12" i="3"/>
  <c r="F21" i="3"/>
  <c r="D24" i="3"/>
  <c r="D21" i="3"/>
  <c r="D19" i="3"/>
  <c r="F14" i="3"/>
  <c r="F16" i="3"/>
  <c r="D23" i="3"/>
  <c r="F20" i="3"/>
  <c r="D10" i="2" l="1"/>
  <c r="F12" i="2"/>
  <c r="F10" i="2"/>
  <c r="F11" i="2"/>
  <c r="D12" i="2"/>
  <c r="D15" i="2"/>
  <c r="F9" i="2"/>
  <c r="D18" i="2"/>
  <c r="D11" i="2"/>
  <c r="F14" i="2"/>
  <c r="D13" i="2"/>
  <c r="F18" i="2"/>
  <c r="F15" i="2"/>
  <c r="D14" i="2"/>
  <c r="D9" i="2"/>
  <c r="F16" i="2"/>
  <c r="F13" i="2"/>
  <c r="D20" i="2"/>
  <c r="F17" i="2"/>
  <c r="D16" i="2"/>
  <c r="D17" i="2"/>
  <c r="F20" i="2"/>
  <c r="F19" i="2"/>
  <c r="D19" i="2"/>
</calcChain>
</file>

<file path=xl/sharedStrings.xml><?xml version="1.0" encoding="utf-8"?>
<sst xmlns="http://schemas.openxmlformats.org/spreadsheetml/2006/main" count="85" uniqueCount="73">
  <si>
    <t>NHS Ayrshire &amp; Arran</t>
  </si>
  <si>
    <t>NHS Borders</t>
  </si>
  <si>
    <t>NHS Dumfries &amp; Galloway</t>
  </si>
  <si>
    <t>NHS Fife</t>
  </si>
  <si>
    <t>NHS Forth Valley</t>
  </si>
  <si>
    <t>NHS Grampian</t>
  </si>
  <si>
    <t>NHS Greater Glasgow &amp; Clyde</t>
  </si>
  <si>
    <t>NHS Highland</t>
  </si>
  <si>
    <t>NHS Lanarkshire</t>
  </si>
  <si>
    <t>NHS Lothian</t>
  </si>
  <si>
    <t>NHS Orkney</t>
  </si>
  <si>
    <t>NHS Shetland</t>
  </si>
  <si>
    <t>NHS Tayside</t>
  </si>
  <si>
    <t>NHS Western Isles</t>
  </si>
  <si>
    <t>Scotland</t>
  </si>
  <si>
    <t>check dropdowns</t>
  </si>
  <si>
    <t xml:space="preserve"> </t>
  </si>
  <si>
    <t>The workbook includes the following information:</t>
  </si>
  <si>
    <t>Glossary</t>
  </si>
  <si>
    <t>Tab 1</t>
  </si>
  <si>
    <t>Tab 2</t>
  </si>
  <si>
    <t>Problems with drop down lists</t>
  </si>
  <si>
    <t>Help with workbook</t>
  </si>
  <si>
    <t>Number</t>
  </si>
  <si>
    <t>%</t>
  </si>
  <si>
    <t>Source: Public Health Scotland</t>
  </si>
  <si>
    <t>1. Home includes discharges home, and discharges home with support.</t>
  </si>
  <si>
    <t>2. Placement includes discharges to care home, and other placements including Intermediate Care.</t>
  </si>
  <si>
    <t>Month of Discharge</t>
  </si>
  <si>
    <t>Revised data definitions and national data requirements were introduced from 1 July 2016 and figures presented in these tables reflect the updated guidance. The revised definitions ensure improved data quality and alignment of census information and associated bed days and provide more robust and consistent reporting across Scotland.</t>
  </si>
  <si>
    <t>Delayed discharge figures in NHSScotland have been affected by measures put in place to respond to COVID-19.</t>
  </si>
  <si>
    <t>3. These figures are a subset of the total number of discharges from hospital and include only those people who experienced a period of delay prior to their discharge and were discharged home or to a placement (delays in hospital that ended due to death are not included).</t>
  </si>
  <si>
    <t>April</t>
  </si>
  <si>
    <t>May</t>
  </si>
  <si>
    <t>June</t>
  </si>
  <si>
    <t>Tab 2 Selected Year</t>
  </si>
  <si>
    <t>July</t>
  </si>
  <si>
    <t>August</t>
  </si>
  <si>
    <t>September</t>
  </si>
  <si>
    <t>October</t>
  </si>
  <si>
    <t>November</t>
  </si>
  <si>
    <t>December</t>
  </si>
  <si>
    <t>January</t>
  </si>
  <si>
    <t>February</t>
  </si>
  <si>
    <t>March</t>
  </si>
  <si>
    <t xml:space="preserve">Select financial year: </t>
  </si>
  <si>
    <t>Select month:</t>
  </si>
  <si>
    <t>Tab 1 - Discharges from hospital following period of delay to Home or to Placement; Scotland</t>
  </si>
  <si>
    <t>Delayed discharges: Discharges from hospital following period of delay to Home or to Placement</t>
  </si>
  <si>
    <t>Number of discharges from hospital following period of delay to Home or to Placement; Scotland; by month</t>
  </si>
  <si>
    <t>Number of discharges from hospital following period of delay to Home or to Placement; by month and Health Board</t>
  </si>
  <si>
    <t>NHS Board area of treatment</t>
  </si>
  <si>
    <t>All delay reasons</t>
  </si>
  <si>
    <t>Home includes discharges home, and discharges home with support. Placement includes discharges to care home, and other placements including Intermediate Care. Discharges for all delay reasons are included.</t>
  </si>
  <si>
    <t>General</t>
  </si>
  <si>
    <t>A delayed discharge occurs when a hospital patient who is clinically ready for discharge from inpatient hospital care continues to occupy a hospital bed beyond the date they are ready for discharge. The data relate to people aged 18 and over.</t>
  </si>
  <si>
    <t>Annual publication</t>
  </si>
  <si>
    <t>These tables report on the number of discharges from hospital following a period of delay within a calendar month. These figures are a subset of all discharges from hospital and only include discharges for those people who experienced a period of delay prior to their discharge and who were discharged to home or to a placement (delays in hospital that ended due to death are not included). Information is available at Scotland and Health Board of treatment level.</t>
  </si>
  <si>
    <t>Click on the link to read the background information and glossary of terms alongside this publication</t>
  </si>
  <si>
    <r>
      <rPr>
        <b/>
        <sz val="10"/>
        <rFont val="Arial"/>
        <family val="2"/>
      </rPr>
      <t>Excel 2003 users</t>
    </r>
    <r>
      <rPr>
        <sz val="10"/>
        <rFont val="Arial"/>
        <family val="2"/>
      </rPr>
      <t xml:space="preserve"> - If the drop down lists are not working please ensure that Macro security settings are set to medium. To do this, go to ‘Tools’ menu and select ‘macro’. Then select ‘Security’ and ensure that the security setting is set to either ‘Medium’ or ‘Low’ (Medium is the recommended option). If your settings were set to ‘High’ you should reset the level when you have finished working with the template.  Also when opening the file you will be asked whether you wish to “enable” or disable” macros. You must select “Enable macros”, otherwise the template will not function correctly.</t>
    </r>
  </si>
  <si>
    <r>
      <t>Discharges to Home</t>
    </r>
    <r>
      <rPr>
        <b/>
        <vertAlign val="superscript"/>
        <sz val="10"/>
        <rFont val="Arial"/>
        <family val="2"/>
      </rPr>
      <t>1</t>
    </r>
  </si>
  <si>
    <r>
      <t>Discharges to Placement</t>
    </r>
    <r>
      <rPr>
        <b/>
        <vertAlign val="superscript"/>
        <sz val="10"/>
        <rFont val="Arial"/>
        <family val="2"/>
      </rPr>
      <t>2</t>
    </r>
  </si>
  <si>
    <r>
      <t>Total Discharges</t>
    </r>
    <r>
      <rPr>
        <b/>
        <vertAlign val="superscript"/>
        <sz val="10"/>
        <color theme="1"/>
        <rFont val="Arial"/>
        <family val="2"/>
      </rPr>
      <t>3</t>
    </r>
  </si>
  <si>
    <t>Notes</t>
  </si>
  <si>
    <r>
      <rPr>
        <sz val="10"/>
        <rFont val="Arial"/>
        <family val="2"/>
      </rPr>
      <t xml:space="preserve">If you need any help accessing these tables or have any comments, suggestions or questions, please email </t>
    </r>
    <r>
      <rPr>
        <u/>
        <sz val="10"/>
        <color theme="10"/>
        <rFont val="Arial"/>
        <family val="2"/>
      </rPr>
      <t>phs.delayeddischarges@phs.scot</t>
    </r>
  </si>
  <si>
    <t>Link to report</t>
  </si>
  <si>
    <t>Public Health Scotland's latest annual publication (including summary, full report and data tables) was released on 17 November 2020 and is available here:</t>
  </si>
  <si>
    <t>Link to data definitions and national data requirements</t>
  </si>
  <si>
    <r>
      <rPr>
        <b/>
        <sz val="10"/>
        <rFont val="Arial"/>
        <family val="2"/>
      </rPr>
      <t>Excel 2007 &amp; 2010 users</t>
    </r>
    <r>
      <rPr>
        <sz val="10"/>
        <rFont val="Arial"/>
        <family val="2"/>
      </rPr>
      <t xml:space="preserve"> - need to enable macros via the Options button on the pop-up menu which will appear below the main Ribbon menu.</t>
    </r>
  </si>
  <si>
    <t>Latest Month</t>
  </si>
  <si>
    <t>Latest FY</t>
  </si>
  <si>
    <t>Latest CY</t>
  </si>
  <si>
    <t>On 28 October 2020, Public Health Scotland published a report on "Discharges from NHSScotland hospitals to care homes" for the period 1 March to 31 May 2020. A revision to this publication was published on 21 April 2021. The report includes figures for delayed discharges to care homes across this time period. The latest publication can be found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</si>
</sst>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quot;-&quot;"/>
  </numFmts>
  <fonts count="31" x14ac:knownFonts="1">
    <font>
      <sz val="11"/>
      <color theme="1"/>
      <name val="Calibri"/>
      <family val="2"/>
      <scheme val="minor"/>
    </font>
    <font>
      <u/>
      <sz val="10"/>
      <color indexed="12"/>
      <name val="Arial"/>
      <family val="2"/>
    </font>
    <font>
      <sz val="10"/>
      <color theme="1"/>
      <name val="Arial"/>
      <family val="2"/>
    </font>
    <font>
      <b/>
      <u/>
      <sz val="11"/>
      <color theme="1"/>
      <name val="Arial"/>
      <family val="2"/>
    </font>
    <font>
      <sz val="9"/>
      <color theme="1"/>
      <name val="Arial"/>
      <family val="2"/>
    </font>
    <font>
      <sz val="8"/>
      <color theme="1"/>
      <name val="Courier"/>
      <family val="3"/>
    </font>
    <font>
      <sz val="14"/>
      <color indexed="10"/>
      <name val="Arial"/>
      <family val="2"/>
    </font>
    <font>
      <sz val="12"/>
      <color theme="1"/>
      <name val="Arial"/>
      <family val="2"/>
    </font>
    <font>
      <sz val="11"/>
      <color theme="1"/>
      <name val="Calibri"/>
      <family val="2"/>
      <scheme val="minor"/>
    </font>
    <font>
      <sz val="11"/>
      <color theme="0"/>
      <name val="Calibri"/>
      <family val="2"/>
      <scheme val="minor"/>
    </font>
    <font>
      <b/>
      <sz val="10"/>
      <color theme="1"/>
      <name val="Arial"/>
      <family val="2"/>
    </font>
    <font>
      <b/>
      <sz val="12"/>
      <color indexed="10"/>
      <name val="Arial"/>
      <family val="2"/>
    </font>
    <font>
      <b/>
      <sz val="16"/>
      <color theme="1"/>
      <name val="Arial"/>
      <family val="2"/>
    </font>
    <font>
      <b/>
      <sz val="10"/>
      <color rgb="FFFF0000"/>
      <name val="Arial"/>
      <family val="2"/>
    </font>
    <font>
      <b/>
      <sz val="14"/>
      <color theme="1"/>
      <name val="Arial"/>
      <family val="2"/>
    </font>
    <font>
      <sz val="10"/>
      <color rgb="FF000000"/>
      <name val="Arial"/>
      <family val="2"/>
    </font>
    <font>
      <sz val="11"/>
      <color theme="0"/>
      <name val="Arial"/>
      <family val="2"/>
    </font>
    <font>
      <sz val="11"/>
      <color theme="1"/>
      <name val="Calibri"/>
      <family val="2"/>
    </font>
    <font>
      <b/>
      <vertAlign val="superscript"/>
      <sz val="10"/>
      <name val="Arial"/>
      <family val="2"/>
    </font>
    <font>
      <sz val="10"/>
      <color theme="1"/>
      <name val="Calibri"/>
      <family val="2"/>
      <scheme val="minor"/>
    </font>
    <font>
      <u/>
      <sz val="11"/>
      <color theme="10"/>
      <name val="Calibri"/>
      <family val="2"/>
      <scheme val="minor"/>
    </font>
    <font>
      <b/>
      <sz val="10"/>
      <name val="Arial"/>
      <family val="2"/>
    </font>
    <font>
      <sz val="10"/>
      <name val="Arial"/>
      <family val="2"/>
    </font>
    <font>
      <b/>
      <vertAlign val="superscript"/>
      <sz val="10"/>
      <color theme="1"/>
      <name val="Arial"/>
      <family val="2"/>
    </font>
    <font>
      <i/>
      <sz val="10"/>
      <color theme="1"/>
      <name val="Arial"/>
      <family val="2"/>
    </font>
    <font>
      <u/>
      <sz val="10"/>
      <color theme="10"/>
      <name val="Arial"/>
      <family val="2"/>
    </font>
    <font>
      <sz val="11"/>
      <color rgb="FFFF0000"/>
      <name val="Calibri"/>
      <family val="2"/>
      <scheme val="minor"/>
    </font>
    <font>
      <sz val="10"/>
      <color theme="0"/>
      <name val="Arial"/>
      <family val="2"/>
    </font>
    <font>
      <sz val="10"/>
      <color theme="0"/>
      <name val="Calibri"/>
      <family val="2"/>
      <scheme val="minor"/>
    </font>
    <font>
      <sz val="11"/>
      <name val="Calibri"/>
      <family val="2"/>
      <scheme val="minor"/>
    </font>
    <font>
      <sz val="11"/>
      <name val="Calibri"/>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4"/>
        <bgColor indexed="64"/>
      </patternFill>
    </fill>
    <fill>
      <patternFill patternType="solid">
        <fgColor rgb="FF99CC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bottom/>
      <diagonal/>
    </border>
  </borders>
  <cellStyleXfs count="2">
    <xf numFmtId="0" fontId="0" fillId="0" borderId="0"/>
    <xf numFmtId="0" fontId="20" fillId="0" borderId="0" applyNumberFormat="0" applyFill="0" applyBorder="0" applyAlignment="0" applyProtection="0"/>
  </cellStyleXfs>
  <cellXfs count="79">
    <xf numFmtId="0" fontId="0" fillId="0" borderId="0" xfId="0"/>
    <xf numFmtId="0" fontId="1" fillId="2" borderId="0" xfId="0" applyFont="1" applyFill="1" applyAlignment="1">
      <alignment vertical="center" wrapText="1"/>
    </xf>
    <xf numFmtId="0" fontId="1" fillId="0" borderId="0" xfId="0" applyFont="1"/>
    <xf numFmtId="0" fontId="1" fillId="2" borderId="1" xfId="0" applyFont="1" applyFill="1" applyBorder="1" applyAlignment="1">
      <alignment horizontal="left" vertical="center" wrapText="1"/>
    </xf>
    <xf numFmtId="0" fontId="1" fillId="2" borderId="1" xfId="0" applyFont="1" applyFill="1" applyBorder="1" applyAlignment="1">
      <alignment vertical="center" wrapText="1"/>
    </xf>
    <xf numFmtId="0" fontId="2" fillId="3" borderId="0" xfId="0" applyFont="1" applyFill="1" applyAlignment="1">
      <alignment vertical="center" wrapText="1"/>
    </xf>
    <xf numFmtId="0" fontId="2" fillId="2" borderId="0" xfId="0" applyFont="1" applyFill="1"/>
    <xf numFmtId="0" fontId="3" fillId="2" borderId="0" xfId="0" applyFont="1" applyFill="1" applyAlignment="1">
      <alignment vertical="center"/>
    </xf>
    <xf numFmtId="0" fontId="4" fillId="2" borderId="0" xfId="0" applyFont="1" applyFill="1" applyAlignment="1">
      <alignment horizontal="left" vertical="center" wrapText="1"/>
    </xf>
    <xf numFmtId="0" fontId="5" fillId="2" borderId="0" xfId="0" applyFont="1" applyFill="1"/>
    <xf numFmtId="0" fontId="6" fillId="2" borderId="0" xfId="0" applyFont="1" applyFill="1" applyAlignment="1">
      <alignment wrapText="1"/>
    </xf>
    <xf numFmtId="0" fontId="7" fillId="2" borderId="0" xfId="0" applyFont="1" applyFill="1" applyAlignment="1">
      <alignment wrapText="1"/>
    </xf>
    <xf numFmtId="0" fontId="4" fillId="0" borderId="0" xfId="0" applyFont="1" applyAlignment="1">
      <alignment horizontal="left" vertical="center" wrapText="1"/>
    </xf>
    <xf numFmtId="0" fontId="4" fillId="0" borderId="2" xfId="0" applyFont="1" applyBorder="1" applyAlignment="1">
      <alignment horizontal="left" vertical="center" wrapText="1"/>
    </xf>
    <xf numFmtId="0" fontId="5" fillId="3" borderId="0" xfId="0" applyFont="1" applyFill="1"/>
    <xf numFmtId="0" fontId="3" fillId="2" borderId="0" xfId="0" applyFont="1" applyFill="1"/>
    <xf numFmtId="0" fontId="4" fillId="2" borderId="0" xfId="0" applyFont="1" applyFill="1"/>
    <xf numFmtId="0" fontId="8" fillId="2" borderId="0" xfId="0" applyFont="1" applyFill="1"/>
    <xf numFmtId="0" fontId="9" fillId="2" borderId="0" xfId="0" applyFont="1" applyFill="1"/>
    <xf numFmtId="0" fontId="8" fillId="0" borderId="3" xfId="0" applyFont="1" applyBorder="1" applyAlignment="1">
      <alignment vertical="top" wrapText="1"/>
    </xf>
    <xf numFmtId="0" fontId="8" fillId="0" borderId="0" xfId="0" applyFont="1" applyAlignment="1">
      <alignment vertical="top" wrapText="1"/>
    </xf>
    <xf numFmtId="0" fontId="10" fillId="2" borderId="0" xfId="0" applyFont="1" applyFill="1" applyAlignment="1">
      <alignment horizontal="left"/>
    </xf>
    <xf numFmtId="0" fontId="1" fillId="0" borderId="0" xfId="0" applyFont="1" applyAlignment="1">
      <alignment vertical="center"/>
    </xf>
    <xf numFmtId="0" fontId="7" fillId="2" borderId="0" xfId="0" applyFont="1" applyFill="1" applyAlignment="1">
      <alignment vertical="center"/>
    </xf>
    <xf numFmtId="0" fontId="13" fillId="2" borderId="0" xfId="0" applyFont="1" applyFill="1" applyAlignment="1">
      <alignment vertical="top"/>
    </xf>
    <xf numFmtId="0" fontId="10" fillId="2" borderId="0" xfId="0" applyFont="1" applyFill="1" applyAlignment="1">
      <alignment vertical="top"/>
    </xf>
    <xf numFmtId="17" fontId="10" fillId="5" borderId="1" xfId="0" applyNumberFormat="1" applyFont="1" applyFill="1" applyBorder="1" applyAlignment="1">
      <alignment horizontal="center" vertical="center" wrapText="1"/>
    </xf>
    <xf numFmtId="0" fontId="14" fillId="2" borderId="0" xfId="0" applyFont="1" applyFill="1" applyAlignment="1">
      <alignment horizontal="left" wrapText="1"/>
    </xf>
    <xf numFmtId="0" fontId="2" fillId="0" borderId="0" xfId="0" applyFont="1"/>
    <xf numFmtId="9" fontId="2" fillId="0" borderId="1" xfId="0" applyNumberFormat="1" applyFont="1" applyBorder="1" applyAlignment="1">
      <alignment horizontal="right"/>
    </xf>
    <xf numFmtId="0" fontId="10" fillId="2" borderId="0" xfId="0" applyFont="1" applyFill="1" applyAlignment="1">
      <alignment horizontal="left" wrapText="1"/>
    </xf>
    <xf numFmtId="17" fontId="2" fillId="5" borderId="1" xfId="0" applyNumberFormat="1" applyFont="1" applyFill="1" applyBorder="1" applyAlignment="1">
      <alignment horizontal="left" vertical="center" wrapText="1"/>
    </xf>
    <xf numFmtId="0" fontId="15" fillId="0" borderId="0" xfId="0" applyFont="1" applyAlignment="1">
      <alignment vertical="top"/>
    </xf>
    <xf numFmtId="0" fontId="10" fillId="2" borderId="0" xfId="0" applyFont="1" applyFill="1"/>
    <xf numFmtId="17" fontId="10" fillId="5" borderId="1" xfId="0" applyNumberFormat="1" applyFont="1" applyFill="1" applyBorder="1" applyAlignment="1">
      <alignment horizontal="left" vertical="center" wrapText="1"/>
    </xf>
    <xf numFmtId="9" fontId="10" fillId="0" borderId="1" xfId="0" applyNumberFormat="1" applyFont="1" applyBorder="1" applyAlignment="1">
      <alignment horizontal="right"/>
    </xf>
    <xf numFmtId="0" fontId="10" fillId="0" borderId="0" xfId="0" applyFont="1"/>
    <xf numFmtId="0" fontId="16" fillId="0" borderId="0" xfId="0" applyFont="1" applyAlignment="1">
      <alignment horizontal="left"/>
    </xf>
    <xf numFmtId="0" fontId="9" fillId="0" borderId="0" xfId="0" applyFont="1" applyAlignment="1">
      <alignment horizontal="left"/>
    </xf>
    <xf numFmtId="17" fontId="17" fillId="0" borderId="0" xfId="0" applyNumberFormat="1" applyFont="1"/>
    <xf numFmtId="0" fontId="9" fillId="0" borderId="0" xfId="0" applyFont="1"/>
    <xf numFmtId="0" fontId="14" fillId="0" borderId="0" xfId="0" applyFont="1"/>
    <xf numFmtId="0" fontId="14" fillId="2" borderId="0" xfId="0" applyFont="1" applyFill="1" applyAlignment="1">
      <alignment horizontal="left" wrapText="1"/>
    </xf>
    <xf numFmtId="49" fontId="0" fillId="0" borderId="0" xfId="0" applyNumberFormat="1"/>
    <xf numFmtId="0" fontId="2" fillId="5" borderId="1" xfId="0" applyNumberFormat="1" applyFont="1" applyFill="1" applyBorder="1" applyAlignment="1">
      <alignment horizontal="left" vertical="center" wrapText="1"/>
    </xf>
    <xf numFmtId="0" fontId="19" fillId="0" borderId="0" xfId="0" applyFont="1"/>
    <xf numFmtId="0" fontId="14" fillId="2" borderId="0" xfId="0" applyFont="1" applyFill="1" applyAlignment="1">
      <alignment horizontal="left"/>
    </xf>
    <xf numFmtId="0" fontId="24" fillId="0" borderId="0" xfId="0" applyFont="1" applyAlignment="1">
      <alignment vertical="center"/>
    </xf>
    <xf numFmtId="0" fontId="24" fillId="0" borderId="0" xfId="0" applyFont="1"/>
    <xf numFmtId="164" fontId="10" fillId="0" borderId="1" xfId="0" applyNumberFormat="1" applyFont="1" applyBorder="1" applyAlignment="1">
      <alignment horizontal="right"/>
    </xf>
    <xf numFmtId="0" fontId="1" fillId="2" borderId="0" xfId="0" applyFont="1" applyFill="1" applyAlignment="1">
      <alignment horizontal="left" vertical="center"/>
    </xf>
    <xf numFmtId="164" fontId="2" fillId="0" borderId="1" xfId="0" applyNumberFormat="1" applyFont="1" applyBorder="1" applyAlignment="1">
      <alignment horizontal="right"/>
    </xf>
    <xf numFmtId="0" fontId="28" fillId="0" borderId="0" xfId="0" applyFont="1"/>
    <xf numFmtId="0" fontId="27" fillId="0" borderId="0" xfId="0" applyFont="1"/>
    <xf numFmtId="0" fontId="9" fillId="0" borderId="0" xfId="0" applyNumberFormat="1" applyFont="1"/>
    <xf numFmtId="0" fontId="9" fillId="0" borderId="0" xfId="0" applyNumberFormat="1" applyFont="1" applyAlignment="1">
      <alignment horizontal="right"/>
    </xf>
    <xf numFmtId="0" fontId="0" fillId="0" borderId="0" xfId="0" applyNumberFormat="1"/>
    <xf numFmtId="0" fontId="26" fillId="0" borderId="0" xfId="0" applyNumberFormat="1" applyFont="1"/>
    <xf numFmtId="49" fontId="29" fillId="0" borderId="0" xfId="0" applyNumberFormat="1" applyFont="1"/>
    <xf numFmtId="0" fontId="29" fillId="0" borderId="0" xfId="0" applyFont="1"/>
    <xf numFmtId="0" fontId="29" fillId="0" borderId="0" xfId="0" applyFont="1" applyAlignment="1">
      <alignment horizontal="left"/>
    </xf>
    <xf numFmtId="17" fontId="30" fillId="0" borderId="0" xfId="0" applyNumberFormat="1" applyFont="1"/>
    <xf numFmtId="0" fontId="2" fillId="0" borderId="1" xfId="0" applyFont="1" applyBorder="1" applyAlignment="1">
      <alignment horizontal="left" vertical="center" wrapText="1"/>
    </xf>
    <xf numFmtId="0" fontId="2" fillId="2" borderId="0" xfId="0" applyFont="1" applyFill="1" applyBorder="1" applyAlignment="1">
      <alignment horizontal="left" wrapText="1"/>
    </xf>
    <xf numFmtId="0" fontId="22" fillId="0" borderId="7" xfId="0" applyFont="1" applyBorder="1" applyAlignment="1">
      <alignment horizontal="left" wrapText="1"/>
    </xf>
    <xf numFmtId="0" fontId="2" fillId="0" borderId="0" xfId="0" applyFont="1" applyBorder="1" applyAlignment="1">
      <alignment horizontal="left" wrapText="1"/>
    </xf>
    <xf numFmtId="0" fontId="25" fillId="2" borderId="0" xfId="1" applyFont="1" applyFill="1" applyBorder="1" applyAlignment="1" applyProtection="1">
      <alignment horizontal="left" wrapText="1"/>
    </xf>
    <xf numFmtId="0" fontId="2" fillId="2" borderId="0" xfId="0" applyFont="1" applyFill="1" applyAlignment="1">
      <alignment horizontal="left" vertical="center" wrapText="1"/>
    </xf>
    <xf numFmtId="0" fontId="2" fillId="0" borderId="0" xfId="0" applyFont="1" applyAlignment="1">
      <alignment horizontal="left" vertical="center" wrapText="1"/>
    </xf>
    <xf numFmtId="0" fontId="3" fillId="2" borderId="4" xfId="0" applyFont="1" applyFill="1" applyBorder="1" applyAlignment="1">
      <alignment vertical="center" wrapText="1"/>
    </xf>
    <xf numFmtId="0" fontId="3" fillId="2" borderId="0" xfId="0" applyFont="1" applyFill="1" applyAlignment="1">
      <alignment vertical="center" wrapText="1"/>
    </xf>
    <xf numFmtId="0" fontId="2" fillId="2" borderId="1" xfId="0" applyFont="1" applyFill="1" applyBorder="1" applyAlignment="1">
      <alignment horizontal="left" vertical="center" wrapText="1"/>
    </xf>
    <xf numFmtId="0" fontId="11" fillId="0" borderId="0" xfId="0" applyFont="1" applyAlignment="1">
      <alignment horizontal="left" wrapText="1"/>
    </xf>
    <xf numFmtId="0" fontId="12" fillId="4" borderId="0" xfId="0" applyFont="1" applyFill="1" applyAlignment="1">
      <alignment horizontal="left" vertical="center" wrapText="1"/>
    </xf>
    <xf numFmtId="0" fontId="15" fillId="0" borderId="0" xfId="0" applyFont="1" applyAlignment="1">
      <alignment horizontal="left" vertical="top" wrapText="1"/>
    </xf>
    <xf numFmtId="0" fontId="14" fillId="2" borderId="0" xfId="0" applyFont="1" applyFill="1" applyAlignment="1">
      <alignment horizontal="left" wrapText="1"/>
    </xf>
    <xf numFmtId="17" fontId="10" fillId="5" borderId="5" xfId="0" applyNumberFormat="1" applyFont="1" applyFill="1" applyBorder="1" applyAlignment="1">
      <alignment horizontal="center" vertical="center" wrapText="1"/>
    </xf>
    <xf numFmtId="17" fontId="10" fillId="5" borderId="6" xfId="0" applyNumberFormat="1" applyFont="1" applyFill="1" applyBorder="1" applyAlignment="1">
      <alignment horizontal="center" vertical="center" wrapText="1"/>
    </xf>
    <xf numFmtId="0" fontId="15" fillId="0" borderId="0" xfId="0" applyFont="1" applyAlignment="1">
      <alignment vertical="top" wrapText="1"/>
    </xf>
  </cellXfs>
  <cellStyles count="2">
    <cellStyle name="Hyperlink" xfId="1" builtinId="8"/>
    <cellStyle name="Normal" xfId="0" builtinId="0"/>
  </cellStyles>
  <dxfs count="1">
    <dxf>
      <font>
        <color theme="0"/>
      </font>
      <fill>
        <patternFill>
          <fgColor theme="0"/>
          <bgColor theme="0"/>
        </patternFill>
      </fill>
      <border>
        <left/>
        <right/>
        <top style="thin">
          <color auto="1"/>
        </top>
        <bottom/>
        <vertical/>
        <horizontal/>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20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GB" sz="1400" b="1" i="0" u="none" strike="noStrike" kern="1200" spc="0" baseline="0">
                <a:solidFill>
                  <a:sysClr val="windowText" lastClr="000000"/>
                </a:solidFill>
                <a:latin typeface="Arial" panose="020B0604020202020204" pitchFamily="34" charset="0"/>
                <a:ea typeface="+mn-ea"/>
                <a:cs typeface="Arial" panose="020B0604020202020204" pitchFamily="34" charset="0"/>
              </a:rPr>
              <a:t>Proportion of discharges from hospital following period of delay to Home or to Placement; Scotland</a:t>
            </a:r>
          </a:p>
        </c:rich>
      </c:tx>
      <c:overlay val="0"/>
      <c:spPr>
        <a:noFill/>
        <a:ln>
          <a:noFill/>
        </a:ln>
        <a:effectLst/>
      </c:spPr>
      <c:txPr>
        <a:bodyPr rot="0" spcFirstLastPara="1" vertOverflow="ellipsis" vert="horz" wrap="square" anchor="ctr" anchorCtr="1"/>
        <a:lstStyle/>
        <a:p>
          <a:pPr algn="ctr" rtl="0">
            <a:defRPr sz="120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5482455469765309E-2"/>
          <c:y val="0.23576975082093876"/>
          <c:w val="0.89893647274673172"/>
          <c:h val="0.61261734595325479"/>
        </c:manualLayout>
      </c:layout>
      <c:barChart>
        <c:barDir val="col"/>
        <c:grouping val="percentStacked"/>
        <c:varyColors val="0"/>
        <c:ser>
          <c:idx val="0"/>
          <c:order val="0"/>
          <c:tx>
            <c:strRef>
              <c:f>chart_data!$B$1</c:f>
              <c:strCache>
                <c:ptCount val="1"/>
              </c:strCache>
            </c:strRef>
          </c:tx>
          <c:spPr>
            <a:solidFill>
              <a:schemeClr val="accent1"/>
            </a:solidFill>
            <a:ln>
              <a:noFill/>
            </a:ln>
            <a:effectLst/>
          </c:spPr>
          <c:invertIfNegative val="0"/>
          <c:cat>
            <c:numRef>
              <c:f>chart_data!$A$2:$A$26</c:f>
              <c:numCache>
                <c:formatCode>General</c:formatCode>
                <c:ptCount val="25"/>
              </c:numCache>
            </c:numRef>
          </c:cat>
          <c:val>
            <c:numRef>
              <c:f>chart_data!$B$2:$B$26</c:f>
              <c:numCache>
                <c:formatCode>General</c:formatCode>
                <c:ptCount val="25"/>
              </c:numCache>
            </c:numRef>
          </c:val>
          <c:extLst>
            <c:ext xmlns:c16="http://schemas.microsoft.com/office/drawing/2014/chart" uri="{C3380CC4-5D6E-409C-BE32-E72D297353CC}">
              <c16:uniqueId val="{00000000-904E-479C-BA3A-26150F6E96E0}"/>
            </c:ext>
          </c:extLst>
        </c:ser>
        <c:ser>
          <c:idx val="1"/>
          <c:order val="1"/>
          <c:tx>
            <c:strRef>
              <c:f>chart_data!$C$1</c:f>
              <c:strCache>
                <c:ptCount val="1"/>
              </c:strCache>
            </c:strRef>
          </c:tx>
          <c:spPr>
            <a:solidFill>
              <a:schemeClr val="tx2"/>
            </a:solidFill>
            <a:ln>
              <a:noFill/>
            </a:ln>
            <a:effectLst/>
          </c:spPr>
          <c:invertIfNegative val="0"/>
          <c:cat>
            <c:numRef>
              <c:f>chart_data!$A$2:$A$26</c:f>
              <c:numCache>
                <c:formatCode>General</c:formatCode>
                <c:ptCount val="25"/>
              </c:numCache>
            </c:numRef>
          </c:cat>
          <c:val>
            <c:numRef>
              <c:f>chart_data!$C$2:$C$26</c:f>
              <c:numCache>
                <c:formatCode>General</c:formatCode>
                <c:ptCount val="25"/>
              </c:numCache>
            </c:numRef>
          </c:val>
          <c:extLst>
            <c:ext xmlns:c16="http://schemas.microsoft.com/office/drawing/2014/chart" uri="{C3380CC4-5D6E-409C-BE32-E72D297353CC}">
              <c16:uniqueId val="{00000001-C028-43FA-BD94-72E65F094498}"/>
            </c:ext>
          </c:extLst>
        </c:ser>
        <c:dLbls>
          <c:showLegendKey val="0"/>
          <c:showVal val="0"/>
          <c:showCatName val="0"/>
          <c:showSerName val="0"/>
          <c:showPercent val="0"/>
          <c:showBubbleSize val="0"/>
        </c:dLbls>
        <c:gapWidth val="150"/>
        <c:overlap val="100"/>
        <c:axId val="550239512"/>
        <c:axId val="550247384"/>
      </c:barChart>
      <c:catAx>
        <c:axId val="550239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Month</a:t>
                </a:r>
                <a:r>
                  <a:rPr lang="en-GB" baseline="0"/>
                  <a:t> of discharge</a:t>
                </a:r>
                <a:endParaRPr lang="en-GB"/>
              </a:p>
            </c:rich>
          </c:tx>
          <c:layout>
            <c:manualLayout>
              <c:xMode val="edge"/>
              <c:yMode val="edge"/>
              <c:x val="0.44437795275590553"/>
              <c:y val="0.925712148414123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bg1">
                <a:lumMod val="75000"/>
              </a:schemeClr>
            </a:solidFill>
            <a:round/>
          </a:ln>
          <a:effectLst/>
        </c:spPr>
        <c:txPr>
          <a:bodyPr rot="0" spcFirstLastPara="1" vertOverflow="ellipsis" wrap="square" anchor="ctr" anchorCtr="0"/>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50247384"/>
        <c:crosses val="autoZero"/>
        <c:auto val="1"/>
        <c:lblAlgn val="ctr"/>
        <c:lblOffset val="100"/>
        <c:tickLblSkip val="3"/>
        <c:tickMarkSkip val="1"/>
        <c:noMultiLvlLbl val="0"/>
      </c:catAx>
      <c:valAx>
        <c:axId val="55024738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50239512"/>
        <c:crosses val="autoZero"/>
        <c:crossBetween val="between"/>
        <c:majorUnit val="0.2"/>
      </c:valAx>
      <c:spPr>
        <a:noFill/>
        <a:ln>
          <a:noFill/>
        </a:ln>
        <a:effectLst/>
      </c:spPr>
    </c:plotArea>
    <c:legend>
      <c:legendPos val="t"/>
      <c:layout>
        <c:manualLayout>
          <c:xMode val="edge"/>
          <c:yMode val="edge"/>
          <c:x val="0.37354208393853683"/>
          <c:y val="0.15972868159462714"/>
          <c:w val="0.27144290507990299"/>
          <c:h val="5.894755454001414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b="1">
                <a:solidFill>
                  <a:sysClr val="windowText" lastClr="000000"/>
                </a:solidFill>
              </a:rPr>
              <a:t>Number of discharges from hospital following period of delay to Home or to Placement; Scotland</a:t>
            </a:r>
          </a:p>
        </c:rich>
      </c:tx>
      <c:overlay val="0"/>
      <c:spPr>
        <a:noFill/>
        <a:ln>
          <a:noFill/>
        </a:ln>
        <a:effectLst/>
      </c:spPr>
    </c:title>
    <c:autoTitleDeleted val="0"/>
    <c:plotArea>
      <c:layout>
        <c:manualLayout>
          <c:layoutTarget val="inner"/>
          <c:xMode val="edge"/>
          <c:yMode val="edge"/>
          <c:x val="7.7975627240143369E-2"/>
          <c:y val="0.24740431094761803"/>
          <c:w val="0.89913115958119116"/>
          <c:h val="0.59127960356306819"/>
        </c:manualLayout>
      </c:layout>
      <c:lineChart>
        <c:grouping val="standard"/>
        <c:varyColors val="0"/>
        <c:ser>
          <c:idx val="2"/>
          <c:order val="0"/>
          <c:tx>
            <c:strRef>
              <c:f>chart_data!$B$1</c:f>
              <c:strCache>
                <c:ptCount val="1"/>
              </c:strCache>
            </c:strRef>
          </c:tx>
          <c:spPr>
            <a:ln>
              <a:solidFill>
                <a:schemeClr val="accent1"/>
              </a:solidFill>
            </a:ln>
          </c:spPr>
          <c:marker>
            <c:symbol val="none"/>
          </c:marker>
          <c:cat>
            <c:numRef>
              <c:f>chart_data!$A$2:$A$26</c:f>
              <c:numCache>
                <c:formatCode>General</c:formatCode>
                <c:ptCount val="25"/>
              </c:numCache>
            </c:numRef>
          </c:cat>
          <c:val>
            <c:numRef>
              <c:f>chart_data!$B$2:$B$26</c:f>
              <c:numCache>
                <c:formatCode>General</c:formatCode>
                <c:ptCount val="25"/>
              </c:numCache>
            </c:numRef>
          </c:val>
          <c:smooth val="0"/>
          <c:extLst>
            <c:ext xmlns:c16="http://schemas.microsoft.com/office/drawing/2014/chart" uri="{C3380CC4-5D6E-409C-BE32-E72D297353CC}">
              <c16:uniqueId val="{00000004-E5ED-475C-AD4D-85CC5B544D03}"/>
            </c:ext>
          </c:extLst>
        </c:ser>
        <c:ser>
          <c:idx val="3"/>
          <c:order val="1"/>
          <c:tx>
            <c:strRef>
              <c:f>chart_data!$C$1</c:f>
              <c:strCache>
                <c:ptCount val="1"/>
              </c:strCache>
            </c:strRef>
          </c:tx>
          <c:spPr>
            <a:ln>
              <a:solidFill>
                <a:schemeClr val="tx2"/>
              </a:solidFill>
            </a:ln>
          </c:spPr>
          <c:marker>
            <c:symbol val="none"/>
          </c:marker>
          <c:cat>
            <c:numRef>
              <c:f>chart_data!$A$2:$A$26</c:f>
              <c:numCache>
                <c:formatCode>General</c:formatCode>
                <c:ptCount val="25"/>
              </c:numCache>
            </c:numRef>
          </c:cat>
          <c:val>
            <c:numRef>
              <c:f>chart_data!$C$2:$C$26</c:f>
              <c:numCache>
                <c:formatCode>General</c:formatCode>
                <c:ptCount val="25"/>
              </c:numCache>
            </c:numRef>
          </c:val>
          <c:smooth val="0"/>
          <c:extLst>
            <c:ext xmlns:c16="http://schemas.microsoft.com/office/drawing/2014/chart" uri="{C3380CC4-5D6E-409C-BE32-E72D297353CC}">
              <c16:uniqueId val="{00000005-E5ED-475C-AD4D-85CC5B544D03}"/>
            </c:ext>
          </c:extLst>
        </c:ser>
        <c:dLbls>
          <c:showLegendKey val="0"/>
          <c:showVal val="0"/>
          <c:showCatName val="0"/>
          <c:showSerName val="0"/>
          <c:showPercent val="0"/>
          <c:showBubbleSize val="0"/>
        </c:dLbls>
        <c:smooth val="0"/>
        <c:axId val="468329040"/>
        <c:axId val="468329696"/>
      </c:lineChart>
      <c:catAx>
        <c:axId val="46832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Month</a:t>
                </a:r>
                <a:r>
                  <a:rPr lang="en-GB" baseline="0"/>
                  <a:t> of discharge</a:t>
                </a:r>
                <a:endParaRPr lang="en-GB"/>
              </a:p>
            </c:rich>
          </c:tx>
          <c:layout>
            <c:manualLayout>
              <c:xMode val="edge"/>
              <c:yMode val="edge"/>
              <c:x val="0.43876762259381352"/>
              <c:y val="0.92783009629508728"/>
            </c:manualLayout>
          </c:layout>
          <c:overlay val="0"/>
          <c:spPr>
            <a:noFill/>
            <a:ln>
              <a:noFill/>
            </a:ln>
            <a:effectLst/>
          </c:spPr>
        </c:title>
        <c:numFmt formatCode="General" sourceLinked="1"/>
        <c:majorTickMark val="out"/>
        <c:minorTickMark val="none"/>
        <c:tickLblPos val="nextTo"/>
        <c:spPr>
          <a:noFill/>
          <a:ln w="9525" cap="flat" cmpd="sng" algn="ctr">
            <a:solidFill>
              <a:schemeClr val="bg1">
                <a:lumMod val="75000"/>
              </a:schemeClr>
            </a:solidFill>
            <a:round/>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68329696"/>
        <c:crosses val="autoZero"/>
        <c:auto val="1"/>
        <c:lblAlgn val="ctr"/>
        <c:lblOffset val="100"/>
        <c:tickLblSkip val="3"/>
        <c:noMultiLvlLbl val="0"/>
      </c:catAx>
      <c:valAx>
        <c:axId val="46832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68329040"/>
        <c:crosses val="autoZero"/>
        <c:crossBetween val="between"/>
      </c:valAx>
    </c:plotArea>
    <c:legend>
      <c:legendPos val="t"/>
      <c:layout>
        <c:manualLayout>
          <c:xMode val="edge"/>
          <c:yMode val="edge"/>
          <c:x val="0.34270681748026632"/>
          <c:y val="0.17563919374942996"/>
          <c:w val="0.3250186004406716"/>
          <c:h val="5.894755454001414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3" dropStyle="combo" dx="16" fmlaLink="$A$5" fmlaRange="fy_list" noThreeD="1" sel="0" val="0"/>
</file>

<file path=xl/ctrlProps/ctrlProp2.xml><?xml version="1.0" encoding="utf-8"?>
<formControlPr xmlns="http://schemas.microsoft.com/office/spreadsheetml/2009/9/main" objectType="Drop" dropLines="3" dropStyle="combo" dx="16" fmlaLink="$A$7" fmlaRange="fy_list" noThreeD="1" sel="0" val="0"/>
</file>

<file path=xl/ctrlProps/ctrlProp3.xml><?xml version="1.0" encoding="utf-8"?>
<formControlPr xmlns="http://schemas.microsoft.com/office/spreadsheetml/2009/9/main" objectType="Drop" dropStyle="combo" dx="16" fmlaLink="A9" fmlaRange="lookup!$O$1:$O$12" noThreeD="1" sel="11" val="4"/>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130175</xdr:colOff>
      <xdr:row>0</xdr:row>
      <xdr:rowOff>180975</xdr:rowOff>
    </xdr:from>
    <xdr:to>
      <xdr:col>10</xdr:col>
      <xdr:colOff>121920</xdr:colOff>
      <xdr:row>1</xdr:row>
      <xdr:rowOff>487680</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67775" y="180975"/>
          <a:ext cx="2030095" cy="7131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139700</xdr:colOff>
      <xdr:row>20</xdr:row>
      <xdr:rowOff>69850</xdr:rowOff>
    </xdr:from>
    <xdr:to>
      <xdr:col>16</xdr:col>
      <xdr:colOff>151928</xdr:colOff>
      <xdr:row>35</xdr:row>
      <xdr:rowOff>132900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142874</xdr:colOff>
      <xdr:row>4</xdr:row>
      <xdr:rowOff>44451</xdr:rowOff>
    </xdr:from>
    <xdr:to>
      <xdr:col>16</xdr:col>
      <xdr:colOff>139700</xdr:colOff>
      <xdr:row>19</xdr:row>
      <xdr:rowOff>177800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1343025</xdr:colOff>
      <xdr:row>2</xdr:row>
      <xdr:rowOff>171450</xdr:rowOff>
    </xdr:from>
    <xdr:to>
      <xdr:col>4</xdr:col>
      <xdr:colOff>60325</xdr:colOff>
      <xdr:row>3</xdr:row>
      <xdr:rowOff>149225</xdr:rowOff>
    </xdr:to>
    <xdr:sp macro="" textlink="">
      <xdr:nvSpPr>
        <xdr:cNvPr id="6" name="Drop Down 2" hidden="1">
          <a:extLst>
            <a:ext uri="{63B3BB69-23CF-44E3-9099-C40C66FF867C}">
              <a14:compatExt xmlns:a14="http://schemas.microsoft.com/office/drawing/2010/main" spid="_x0000_s3074"/>
            </a:ext>
          </a:extLst>
        </xdr:cNvPr>
        <xdr:cNvSpPr/>
      </xdr:nvSpPr>
      <xdr:spPr bwMode="auto">
        <a:xfrm>
          <a:off x="1419225" y="590550"/>
          <a:ext cx="942975" cy="206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28575</xdr:colOff>
          <xdr:row>4</xdr:row>
          <xdr:rowOff>19050</xdr:rowOff>
        </xdr:from>
        <xdr:to>
          <xdr:col>3</xdr:col>
          <xdr:colOff>142875</xdr:colOff>
          <xdr:row>5</xdr:row>
          <xdr:rowOff>0</xdr:rowOff>
        </xdr:to>
        <xdr:sp macro="" textlink="">
          <xdr:nvSpPr>
            <xdr:cNvPr id="2050" name="Drop Down 2" hidden="1">
              <a:extLst>
                <a:ext uri="{63B3BB69-23CF-44E3-9099-C40C66FF867C}">
                  <a14:compatExt spid="_x0000_s20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1343025</xdr:colOff>
      <xdr:row>2</xdr:row>
      <xdr:rowOff>171450</xdr:rowOff>
    </xdr:from>
    <xdr:to>
      <xdr:col>2</xdr:col>
      <xdr:colOff>447675</xdr:colOff>
      <xdr:row>3</xdr:row>
      <xdr:rowOff>149225</xdr:rowOff>
    </xdr:to>
    <xdr:sp macro="" textlink="">
      <xdr:nvSpPr>
        <xdr:cNvPr id="3074" name="Drop Down 2" hidden="1">
          <a:extLst>
            <a:ext uri="{63B3BB69-23CF-44E3-9099-C40C66FF867C}">
              <a14:compatExt xmlns:a14="http://schemas.microsoft.com/office/drawing/2010/main" spid="_x0000_s3074"/>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85725</xdr:colOff>
      <xdr:row>2</xdr:row>
      <xdr:rowOff>171450</xdr:rowOff>
    </xdr:from>
    <xdr:to>
      <xdr:col>5</xdr:col>
      <xdr:colOff>114300</xdr:colOff>
      <xdr:row>3</xdr:row>
      <xdr:rowOff>149225</xdr:rowOff>
    </xdr:to>
    <xdr:sp macro="" textlink="">
      <xdr:nvSpPr>
        <xdr:cNvPr id="3075" name="Drop Down 3" hidden="1">
          <a:extLst>
            <a:ext uri="{63B3BB69-23CF-44E3-9099-C40C66FF867C}">
              <a14:compatExt xmlns:a14="http://schemas.microsoft.com/office/drawing/2010/main" spid="_x0000_s3075"/>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xdr:col>
          <xdr:colOff>1362075</xdr:colOff>
          <xdr:row>3</xdr:row>
          <xdr:rowOff>219075</xdr:rowOff>
        </xdr:from>
        <xdr:to>
          <xdr:col>2</xdr:col>
          <xdr:colOff>466725</xdr:colOff>
          <xdr:row>5</xdr:row>
          <xdr:rowOff>9525</xdr:rowOff>
        </xdr:to>
        <xdr:sp macro="" textlink="">
          <xdr:nvSpPr>
            <xdr:cNvPr id="2" name="Drop Down 1026" hidden="1">
              <a:extLst>
                <a:ext uri="{63B3BB69-23CF-44E3-9099-C40C66FF867C}">
                  <a14:compatExt spid="_x0000_s307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3</xdr:row>
          <xdr:rowOff>219075</xdr:rowOff>
        </xdr:from>
        <xdr:to>
          <xdr:col>5</xdr:col>
          <xdr:colOff>133350</xdr:colOff>
          <xdr:row>5</xdr:row>
          <xdr:rowOff>9525</xdr:rowOff>
        </xdr:to>
        <xdr:sp macro="" textlink="">
          <xdr:nvSpPr>
            <xdr:cNvPr id="3" name="Drop Down 1027" hidden="1">
              <a:extLst>
                <a:ext uri="{63B3BB69-23CF-44E3-9099-C40C66FF867C}">
                  <a14:compatExt spid="_x0000_s30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beta.isdscotland.org/find-publications-and-data/health-and-social-care/delayed-discharges/delayed-discharges-in-nhsscotland-annual/" TargetMode="External"/><Relationship Id="rId7" Type="http://schemas.openxmlformats.org/officeDocument/2006/relationships/printerSettings" Target="../printerSettings/printerSettings1.bin"/><Relationship Id="rId2" Type="http://schemas.openxmlformats.org/officeDocument/2006/relationships/hyperlink" Target="mailto:phs.delayeddischarges@nhs.net" TargetMode="External"/><Relationship Id="rId1" Type="http://schemas.openxmlformats.org/officeDocument/2006/relationships/hyperlink" Target="https://www.isdscotland.org/Health-Topics/Health-and-Social-Community-Care/Delayed-Discharges/Guidelines/docs/Background-of-delayed-discharge-information-and-glossary-of-terms.pdf" TargetMode="External"/><Relationship Id="rId6" Type="http://schemas.openxmlformats.org/officeDocument/2006/relationships/hyperlink" Target="https://beta.isdscotland.org/topics/delayed-discharges/data-definitions-and-submission/" TargetMode="External"/><Relationship Id="rId5" Type="http://schemas.openxmlformats.org/officeDocument/2006/relationships/hyperlink" Target="https://beta.isdscotland.org/find-publications-and-data/population-health/covid-19/discharges-from-nhsscotland-hospitals-to-care-homes/" TargetMode="External"/><Relationship Id="rId4" Type="http://schemas.openxmlformats.org/officeDocument/2006/relationships/hyperlink" Target="mailto:phs.delayeddischarges@phs.sco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V25"/>
  <sheetViews>
    <sheetView showGridLines="0" tabSelected="1" zoomScaleNormal="100" workbookViewId="0">
      <selection sqref="A1:I1"/>
    </sheetView>
  </sheetViews>
  <sheetFormatPr defaultRowHeight="15" x14ac:dyDescent="0.25"/>
  <cols>
    <col min="1" max="1" width="10.7109375" customWidth="1"/>
    <col min="7" max="7" width="21.85546875" customWidth="1"/>
    <col min="8" max="8" width="30.140625" customWidth="1"/>
    <col min="9" max="9" width="18.7109375" customWidth="1"/>
    <col min="10" max="10" width="29.140625" customWidth="1"/>
  </cols>
  <sheetData>
    <row r="1" spans="1:12" ht="32.25" customHeight="1" x14ac:dyDescent="0.25">
      <c r="A1" s="72" t="str">
        <f>"These data are for management purposes only. Please treat the material and any indication of the results as restricted until public release by Public Health Scotland."</f>
        <v>These data are for management purposes only. Please treat the material and any indication of the results as restricted until public release by Public Health Scotland.</v>
      </c>
      <c r="B1" s="72"/>
      <c r="C1" s="72"/>
      <c r="D1" s="72"/>
      <c r="E1" s="72"/>
      <c r="F1" s="72"/>
      <c r="G1" s="72"/>
      <c r="H1" s="72"/>
      <c r="I1" s="72"/>
      <c r="J1" s="10"/>
      <c r="L1" s="18" t="s">
        <v>15</v>
      </c>
    </row>
    <row r="2" spans="1:12" ht="43.5" customHeight="1" x14ac:dyDescent="0.25">
      <c r="A2" s="73" t="s">
        <v>48</v>
      </c>
      <c r="B2" s="73"/>
      <c r="C2" s="73"/>
      <c r="D2" s="73"/>
      <c r="E2" s="73"/>
      <c r="F2" s="73"/>
      <c r="G2" s="73"/>
      <c r="H2" s="73"/>
      <c r="I2" s="73"/>
    </row>
    <row r="3" spans="1:12" x14ac:dyDescent="0.25">
      <c r="A3" s="21"/>
      <c r="B3" s="21"/>
      <c r="C3" s="21" t="s">
        <v>16</v>
      </c>
      <c r="D3" s="21"/>
      <c r="E3" s="21"/>
      <c r="F3" s="21"/>
      <c r="G3" s="21"/>
      <c r="H3" s="21"/>
    </row>
    <row r="4" spans="1:12" ht="15" customHeight="1" x14ac:dyDescent="0.25">
      <c r="A4" s="7" t="s">
        <v>54</v>
      </c>
      <c r="B4" s="23"/>
      <c r="C4" s="23"/>
      <c r="D4" s="23"/>
      <c r="E4" s="23"/>
      <c r="F4" s="23"/>
      <c r="G4" s="23"/>
      <c r="H4" s="23"/>
    </row>
    <row r="5" spans="1:12" ht="57.75" customHeight="1" x14ac:dyDescent="0.25">
      <c r="A5" s="68" t="s">
        <v>57</v>
      </c>
      <c r="B5" s="68"/>
      <c r="C5" s="68"/>
      <c r="D5" s="68"/>
      <c r="E5" s="68"/>
      <c r="F5" s="68"/>
      <c r="G5" s="68"/>
      <c r="H5" s="68"/>
      <c r="I5" s="68"/>
      <c r="J5" s="1"/>
    </row>
    <row r="6" spans="1:12" ht="31.5" customHeight="1" x14ac:dyDescent="0.25">
      <c r="A6" s="68" t="s">
        <v>53</v>
      </c>
      <c r="B6" s="68"/>
      <c r="C6" s="68"/>
      <c r="D6" s="68"/>
      <c r="E6" s="68"/>
      <c r="F6" s="68"/>
      <c r="G6" s="68"/>
      <c r="H6" s="68"/>
      <c r="I6" s="68"/>
      <c r="J6" s="1"/>
    </row>
    <row r="7" spans="1:12" ht="31.5" customHeight="1" x14ac:dyDescent="0.25">
      <c r="A7" s="67" t="s">
        <v>55</v>
      </c>
      <c r="B7" s="67"/>
      <c r="C7" s="67"/>
      <c r="D7" s="67"/>
      <c r="E7" s="67"/>
      <c r="F7" s="67"/>
      <c r="G7" s="67"/>
      <c r="H7" s="67"/>
      <c r="I7" s="67"/>
      <c r="J7" s="1"/>
    </row>
    <row r="8" spans="1:12" ht="46.5" customHeight="1" x14ac:dyDescent="0.25">
      <c r="A8" s="67" t="s">
        <v>29</v>
      </c>
      <c r="B8" s="67"/>
      <c r="C8" s="67"/>
      <c r="D8" s="67"/>
      <c r="E8" s="67"/>
      <c r="F8" s="67"/>
      <c r="G8" s="67"/>
      <c r="H8" s="67"/>
      <c r="I8" s="67"/>
      <c r="J8" s="1" t="s">
        <v>67</v>
      </c>
    </row>
    <row r="9" spans="1:12" ht="45.75" customHeight="1" x14ac:dyDescent="0.25">
      <c r="A9" s="67" t="s">
        <v>72</v>
      </c>
      <c r="B9" s="67"/>
      <c r="C9" s="67"/>
      <c r="D9" s="67"/>
      <c r="E9" s="67"/>
      <c r="F9" s="67"/>
      <c r="G9" s="67"/>
      <c r="H9" s="67"/>
      <c r="I9" s="67"/>
      <c r="J9" s="50" t="s">
        <v>65</v>
      </c>
    </row>
    <row r="10" spans="1:12" ht="26.1" customHeight="1" x14ac:dyDescent="0.25">
      <c r="A10" s="67" t="s">
        <v>66</v>
      </c>
      <c r="B10" s="67"/>
      <c r="C10" s="67"/>
      <c r="D10" s="67"/>
      <c r="E10" s="67"/>
      <c r="F10" s="67"/>
      <c r="G10" s="67"/>
      <c r="H10" s="67"/>
      <c r="I10" s="67"/>
      <c r="J10" s="22" t="s">
        <v>56</v>
      </c>
    </row>
    <row r="11" spans="1:12" ht="18" customHeight="1" x14ac:dyDescent="0.25">
      <c r="A11" s="68" t="s">
        <v>30</v>
      </c>
      <c r="B11" s="68"/>
      <c r="C11" s="68"/>
      <c r="D11" s="68"/>
      <c r="E11" s="68"/>
      <c r="F11" s="68"/>
      <c r="G11" s="68"/>
      <c r="H11" s="68"/>
      <c r="I11" s="68"/>
      <c r="J11" s="2"/>
    </row>
    <row r="12" spans="1:12" ht="30.75" customHeight="1" x14ac:dyDescent="0.25">
      <c r="A12" s="69" t="s">
        <v>17</v>
      </c>
      <c r="B12" s="70"/>
      <c r="C12" s="70"/>
      <c r="D12" s="70"/>
      <c r="E12" s="70"/>
      <c r="F12" s="70"/>
      <c r="G12" s="70"/>
      <c r="H12" s="70"/>
    </row>
    <row r="13" spans="1:12" ht="30" customHeight="1" x14ac:dyDescent="0.25">
      <c r="A13" s="3" t="s">
        <v>18</v>
      </c>
      <c r="B13" s="71" t="s">
        <v>58</v>
      </c>
      <c r="C13" s="71"/>
      <c r="D13" s="71"/>
      <c r="E13" s="71"/>
      <c r="F13" s="71"/>
      <c r="G13" s="71"/>
      <c r="H13" s="71"/>
      <c r="I13" s="71"/>
    </row>
    <row r="14" spans="1:12" ht="30" customHeight="1" x14ac:dyDescent="0.25">
      <c r="A14" s="4" t="s">
        <v>19</v>
      </c>
      <c r="B14" s="62" t="s">
        <v>49</v>
      </c>
      <c r="C14" s="62"/>
      <c r="D14" s="62"/>
      <c r="E14" s="62"/>
      <c r="F14" s="62"/>
      <c r="G14" s="62"/>
      <c r="H14" s="62"/>
      <c r="I14" s="62"/>
    </row>
    <row r="15" spans="1:12" ht="30" customHeight="1" x14ac:dyDescent="0.25">
      <c r="A15" s="4" t="s">
        <v>20</v>
      </c>
      <c r="B15" s="62" t="s">
        <v>50</v>
      </c>
      <c r="C15" s="62"/>
      <c r="D15" s="62"/>
      <c r="E15" s="62"/>
      <c r="F15" s="62"/>
      <c r="G15" s="62"/>
      <c r="H15" s="62"/>
      <c r="I15" s="62"/>
      <c r="J15" s="5"/>
    </row>
    <row r="16" spans="1:12" x14ac:dyDescent="0.25">
      <c r="A16" s="6"/>
      <c r="B16" s="6"/>
      <c r="C16" s="6"/>
      <c r="D16" s="6"/>
      <c r="E16" s="6"/>
      <c r="F16" s="6"/>
      <c r="G16" s="6"/>
      <c r="H16" s="6"/>
    </row>
    <row r="17" spans="1:22" ht="18" customHeight="1" x14ac:dyDescent="0.25">
      <c r="A17" s="7" t="s">
        <v>21</v>
      </c>
      <c r="B17" s="8"/>
      <c r="C17" s="8"/>
      <c r="D17" s="8"/>
      <c r="E17" s="8"/>
      <c r="F17" s="8"/>
      <c r="G17" s="8"/>
      <c r="H17" s="9"/>
      <c r="I17" s="11"/>
      <c r="J17" s="11"/>
    </row>
    <row r="18" spans="1:22" ht="54.6" customHeight="1" x14ac:dyDescent="0.25">
      <c r="A18" s="63" t="s">
        <v>59</v>
      </c>
      <c r="B18" s="63"/>
      <c r="C18" s="63"/>
      <c r="D18" s="63"/>
      <c r="E18" s="63"/>
      <c r="F18" s="63"/>
      <c r="G18" s="63"/>
      <c r="H18" s="63"/>
      <c r="I18" s="63"/>
      <c r="J18" s="11"/>
    </row>
    <row r="19" spans="1:22" ht="18" customHeight="1" x14ac:dyDescent="0.25">
      <c r="A19" s="64" t="s">
        <v>68</v>
      </c>
      <c r="B19" s="65"/>
      <c r="C19" s="65"/>
      <c r="D19" s="65"/>
      <c r="E19" s="65"/>
      <c r="F19" s="65"/>
      <c r="G19" s="65"/>
      <c r="H19" s="65"/>
      <c r="I19" s="65"/>
      <c r="J19" s="11"/>
    </row>
    <row r="20" spans="1:22" ht="12" customHeight="1" x14ac:dyDescent="0.25">
      <c r="A20" s="8"/>
      <c r="B20" s="12"/>
      <c r="C20" s="13"/>
      <c r="D20" s="13"/>
      <c r="E20" s="13"/>
      <c r="F20" s="13"/>
      <c r="G20" s="12"/>
      <c r="H20" s="9"/>
      <c r="I20" s="9"/>
      <c r="J20" s="9"/>
      <c r="K20" s="14"/>
      <c r="L20" s="14"/>
      <c r="M20" s="14"/>
      <c r="N20" s="9"/>
      <c r="O20" s="9"/>
      <c r="P20" s="9"/>
      <c r="Q20" s="9"/>
      <c r="R20" s="9"/>
      <c r="S20" s="9"/>
      <c r="T20" s="9"/>
      <c r="U20" s="9"/>
      <c r="V20" s="9"/>
    </row>
    <row r="21" spans="1:22" ht="18" customHeight="1" x14ac:dyDescent="0.25">
      <c r="A21" s="15" t="s">
        <v>22</v>
      </c>
      <c r="B21" s="16"/>
      <c r="C21" s="16"/>
      <c r="D21" s="16"/>
      <c r="E21" s="16"/>
      <c r="F21" s="16"/>
      <c r="G21" s="16"/>
      <c r="H21" s="9"/>
      <c r="I21" s="20"/>
      <c r="J21" s="19"/>
      <c r="K21" s="14"/>
      <c r="L21" s="14"/>
      <c r="M21" s="14"/>
      <c r="N21" s="9"/>
      <c r="O21" s="9"/>
      <c r="P21" s="9"/>
      <c r="Q21" s="9"/>
      <c r="R21" s="9"/>
      <c r="S21" s="9"/>
      <c r="T21" s="9"/>
      <c r="U21" s="9"/>
      <c r="V21" s="9"/>
    </row>
    <row r="22" spans="1:22" ht="18" customHeight="1" x14ac:dyDescent="0.25">
      <c r="A22" s="66" t="s">
        <v>64</v>
      </c>
      <c r="B22" s="66"/>
      <c r="C22" s="66"/>
      <c r="D22" s="66"/>
      <c r="E22" s="66"/>
      <c r="F22" s="66"/>
      <c r="G22" s="66"/>
      <c r="H22" s="66"/>
      <c r="I22" s="66"/>
      <c r="J22" s="9"/>
      <c r="K22" s="14"/>
      <c r="L22" s="14"/>
      <c r="M22" s="14"/>
      <c r="N22" s="9"/>
      <c r="O22" s="9"/>
      <c r="P22" s="9"/>
      <c r="Q22" s="9"/>
      <c r="R22" s="9"/>
      <c r="S22" s="9"/>
      <c r="T22" s="9"/>
      <c r="U22" s="9"/>
      <c r="V22" s="9"/>
    </row>
    <row r="23" spans="1:22" ht="14.25" customHeight="1" x14ac:dyDescent="0.25">
      <c r="A23" s="17"/>
      <c r="B23" s="17"/>
      <c r="C23" s="17"/>
      <c r="D23" s="17"/>
      <c r="E23" s="17"/>
      <c r="F23" s="17"/>
      <c r="G23" s="17"/>
      <c r="H23" s="17"/>
      <c r="I23" s="9"/>
      <c r="J23" s="9"/>
      <c r="K23" s="14"/>
      <c r="L23" s="14"/>
      <c r="M23" s="14"/>
      <c r="N23" s="9"/>
      <c r="O23" s="9"/>
      <c r="P23" s="9"/>
      <c r="Q23" s="9"/>
      <c r="R23" s="9"/>
      <c r="S23" s="9"/>
      <c r="T23" s="9"/>
      <c r="U23" s="9"/>
      <c r="V23" s="9"/>
    </row>
    <row r="24" spans="1:22" ht="12.75" customHeight="1" x14ac:dyDescent="0.25">
      <c r="A24" s="17"/>
      <c r="B24" s="17"/>
      <c r="C24" s="17"/>
      <c r="D24" s="17"/>
      <c r="E24" s="17"/>
      <c r="F24" s="17"/>
      <c r="G24" s="17"/>
      <c r="H24" s="17"/>
      <c r="I24" s="9"/>
      <c r="J24" s="9"/>
      <c r="K24" s="14"/>
      <c r="L24" s="14"/>
      <c r="M24" s="14"/>
      <c r="N24" s="9"/>
      <c r="O24" s="9"/>
      <c r="P24" s="9"/>
      <c r="Q24" s="9"/>
      <c r="R24" s="9"/>
      <c r="S24" s="9"/>
      <c r="T24" s="9"/>
      <c r="U24" s="9"/>
      <c r="V24" s="9"/>
    </row>
    <row r="25" spans="1:22" ht="27" customHeight="1" x14ac:dyDescent="0.25">
      <c r="A25" s="17"/>
      <c r="B25" s="17"/>
      <c r="C25" s="17"/>
      <c r="D25" s="17"/>
      <c r="E25" s="17"/>
      <c r="F25" s="17"/>
      <c r="G25" s="17"/>
      <c r="H25" s="17"/>
      <c r="I25" s="9"/>
      <c r="J25" s="9"/>
      <c r="K25" s="14"/>
      <c r="L25" s="14"/>
      <c r="M25" s="14"/>
      <c r="N25" s="9"/>
      <c r="O25" s="9"/>
      <c r="P25" s="9"/>
      <c r="Q25" s="9"/>
      <c r="R25" s="9"/>
      <c r="S25" s="9"/>
      <c r="T25" s="9"/>
      <c r="U25" s="9"/>
      <c r="V25" s="9"/>
    </row>
  </sheetData>
  <mergeCells count="16">
    <mergeCell ref="A10:I10"/>
    <mergeCell ref="A11:I11"/>
    <mergeCell ref="A12:H12"/>
    <mergeCell ref="B13:I13"/>
    <mergeCell ref="A1:I1"/>
    <mergeCell ref="A2:I2"/>
    <mergeCell ref="A5:I5"/>
    <mergeCell ref="A7:I7"/>
    <mergeCell ref="A8:I8"/>
    <mergeCell ref="A6:I6"/>
    <mergeCell ref="A9:I9"/>
    <mergeCell ref="B14:I14"/>
    <mergeCell ref="B15:I15"/>
    <mergeCell ref="A18:I18"/>
    <mergeCell ref="A19:I19"/>
    <mergeCell ref="A22:I22"/>
  </mergeCells>
  <hyperlinks>
    <hyperlink ref="A14" location="'Tab 1'!A1" display="Tab 1"/>
    <hyperlink ref="A15" location="'Tab 2'!A1" display="Tab 2"/>
    <hyperlink ref="A13" r:id="rId1"/>
    <hyperlink ref="I21" location="'Chapter 4'!A6" display="Ü"/>
    <hyperlink ref="A22:H22" r:id="rId2" display="If you need any help accessing these tables or have any comments, suggestions or questions, please email phs.delayeddischarges@nhs.net"/>
    <hyperlink ref="J10" r:id="rId3" display="Annual Publication"/>
    <hyperlink ref="A22:I22" r:id="rId4" display="If you need any help accessing these tables or have any comments, suggestions or questions, please email phs.delayeddischarges@phs.scot"/>
    <hyperlink ref="J9" r:id="rId5"/>
    <hyperlink ref="J8" r:id="rId6" display="Link to national data requirements"/>
  </hyperlinks>
  <pageMargins left="0.70866141732283472" right="0.70866141732283472" top="0.74803149606299213" bottom="0.74803149606299213" header="0.31496062992125984" footer="0.31496062992125984"/>
  <pageSetup paperSize="9" scale="61" orientation="portrait" horizontalDpi="90" verticalDpi="90" r:id="rId7"/>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1"/>
  <sheetViews>
    <sheetView showGridLines="0" zoomScaleNormal="100" workbookViewId="0"/>
  </sheetViews>
  <sheetFormatPr defaultRowHeight="15" x14ac:dyDescent="0.25"/>
  <cols>
    <col min="1" max="1" width="1.7109375" style="40" customWidth="1"/>
    <col min="2" max="2" width="19.42578125" customWidth="1"/>
    <col min="3" max="7" width="12.5703125" customWidth="1"/>
    <col min="8" max="8" width="13.28515625" customWidth="1"/>
    <col min="11" max="11" width="12.7109375" bestFit="1" customWidth="1"/>
  </cols>
  <sheetData>
    <row r="1" spans="1:15" x14ac:dyDescent="0.25">
      <c r="B1" s="24" t="str">
        <f>Guide!A1</f>
        <v>These data are for management purposes only. Please treat the material and any indication of the results as restricted until public release by Public Health Scotland.</v>
      </c>
      <c r="C1" s="25"/>
      <c r="D1" s="25"/>
      <c r="E1" s="25"/>
      <c r="F1" s="25"/>
      <c r="G1" s="25"/>
      <c r="H1" s="25"/>
      <c r="I1" s="25"/>
      <c r="J1" s="25"/>
      <c r="K1" s="25"/>
      <c r="L1" s="25"/>
      <c r="M1" s="25"/>
      <c r="N1" s="6"/>
      <c r="O1" s="6"/>
    </row>
    <row r="2" spans="1:15" ht="18" customHeight="1" x14ac:dyDescent="0.25">
      <c r="B2" s="75" t="s">
        <v>47</v>
      </c>
      <c r="C2" s="75"/>
      <c r="D2" s="75"/>
      <c r="E2" s="75"/>
      <c r="F2" s="75"/>
      <c r="G2" s="75"/>
      <c r="H2" s="75"/>
      <c r="I2" s="75"/>
      <c r="J2" s="75"/>
      <c r="K2" s="75"/>
      <c r="L2" s="75"/>
      <c r="M2" s="75"/>
      <c r="N2" s="75"/>
      <c r="O2" s="75"/>
    </row>
    <row r="3" spans="1:15" ht="18" customHeight="1" x14ac:dyDescent="0.25">
      <c r="B3" s="75" t="e">
        <f>"All delay reasons, "&amp; $A$6</f>
        <v>#NAME?</v>
      </c>
      <c r="C3" s="75"/>
      <c r="D3" s="75"/>
      <c r="E3" s="27"/>
      <c r="F3" s="27"/>
      <c r="G3" s="27"/>
      <c r="H3" s="27"/>
      <c r="I3" s="27"/>
      <c r="J3" s="27"/>
      <c r="K3" s="27"/>
      <c r="L3" s="27"/>
      <c r="M3" s="27"/>
      <c r="N3" s="27"/>
      <c r="O3" s="27"/>
    </row>
    <row r="4" spans="1:15" s="45" customFormat="1" ht="18" x14ac:dyDescent="0.25">
      <c r="A4" s="52"/>
      <c r="B4" s="30"/>
      <c r="C4" s="30"/>
      <c r="D4" s="30"/>
      <c r="E4" s="30"/>
      <c r="F4" s="30"/>
      <c r="G4" s="30"/>
      <c r="H4" s="30"/>
      <c r="I4" s="46"/>
      <c r="J4" s="46" t="str">
        <f xml:space="preserve"> "Trend: " &amp; lookup!$I$2 &amp; " " &amp; (lookup!$I$4 - 2) &amp; " to " &amp; lookup!$I$2 &amp; " " &amp; lookup!$I$4</f>
        <v xml:space="preserve">Trend:  -2 to  </v>
      </c>
      <c r="L4" s="46"/>
      <c r="N4" s="30"/>
      <c r="O4" s="30"/>
    </row>
    <row r="5" spans="1:15" ht="18" customHeight="1" x14ac:dyDescent="0.25">
      <c r="A5" s="38">
        <v>1</v>
      </c>
      <c r="B5" s="36" t="s">
        <v>45</v>
      </c>
      <c r="E5" s="30"/>
      <c r="F5" s="30"/>
      <c r="G5" s="30"/>
      <c r="H5" s="30"/>
      <c r="I5" s="27"/>
      <c r="J5" s="27"/>
      <c r="K5" s="27"/>
      <c r="L5" s="27"/>
      <c r="M5" s="27"/>
      <c r="N5" s="27"/>
      <c r="O5" s="27"/>
    </row>
    <row r="6" spans="1:15" ht="18" customHeight="1" x14ac:dyDescent="0.25">
      <c r="A6" s="40" t="e">
        <f>VLOOKUP($A$5, fy, 2, FALSE)</f>
        <v>#NAME?</v>
      </c>
      <c r="C6" s="36"/>
      <c r="E6" s="30"/>
      <c r="F6" s="30"/>
      <c r="G6" s="30"/>
      <c r="H6" s="30"/>
      <c r="I6" s="42"/>
      <c r="J6" s="42"/>
      <c r="K6" s="42"/>
      <c r="L6" s="42"/>
      <c r="M6" s="42"/>
      <c r="N6" s="42"/>
      <c r="O6" s="42"/>
    </row>
    <row r="7" spans="1:15" ht="24.95" customHeight="1" x14ac:dyDescent="0.25">
      <c r="A7" s="40" t="e">
        <f>LEFT($A$6, 4)</f>
        <v>#NAME?</v>
      </c>
      <c r="C7" s="76" t="s">
        <v>60</v>
      </c>
      <c r="D7" s="77"/>
      <c r="E7" s="76" t="s">
        <v>61</v>
      </c>
      <c r="F7" s="77"/>
      <c r="G7" s="28"/>
    </row>
    <row r="8" spans="1:15" ht="27" x14ac:dyDescent="0.25">
      <c r="A8" s="53" t="e">
        <f>"20"&amp;RIGHT($A$6, 2)</f>
        <v>#NAME?</v>
      </c>
      <c r="B8" s="34" t="s">
        <v>28</v>
      </c>
      <c r="C8" s="26" t="s">
        <v>23</v>
      </c>
      <c r="D8" s="26" t="s">
        <v>24</v>
      </c>
      <c r="E8" s="26" t="s">
        <v>23</v>
      </c>
      <c r="F8" s="26" t="s">
        <v>24</v>
      </c>
      <c r="G8" s="26" t="s">
        <v>62</v>
      </c>
    </row>
    <row r="9" spans="1:15" x14ac:dyDescent="0.25">
      <c r="A9" s="54" t="e">
        <f>_xlfn.IFNA(VLOOKUP($B9, months, 2, FALSE), "-")</f>
        <v>#NAME?</v>
      </c>
      <c r="B9" s="44" t="e">
        <f xml:space="preserve"> "April " &amp; $A$7</f>
        <v>#NAME?</v>
      </c>
      <c r="C9" s="51" t="str">
        <f>IFERROR(VLOOKUP($B9&amp;"Scotland", data, 4, FALSE), "-")</f>
        <v>-</v>
      </c>
      <c r="D9" s="29" t="str">
        <f t="shared" ref="D9:D20" si="0">IFERROR($C9/$G9, "-")</f>
        <v>-</v>
      </c>
      <c r="E9" s="51" t="str">
        <f>IFERROR(VLOOKUP($B9&amp;"Scotland", data, 5, FALSE), "-")</f>
        <v>-</v>
      </c>
      <c r="F9" s="29" t="str">
        <f t="shared" ref="F9:F20" si="1">IFERROR($E9/$G9, "-")</f>
        <v>-</v>
      </c>
      <c r="G9" s="51" t="str">
        <f>IFERROR(VLOOKUP($B9&amp;"Scotland", data, 6, FALSE), "-")</f>
        <v>-</v>
      </c>
    </row>
    <row r="10" spans="1:15" x14ac:dyDescent="0.25">
      <c r="A10" s="54" t="e">
        <f>_xlfn.IFNA(VLOOKUP($B10, months, 2, FALSE), "-")</f>
        <v>#NAME?</v>
      </c>
      <c r="B10" s="44" t="e">
        <f xml:space="preserve"> "May " &amp; $A$7</f>
        <v>#NAME?</v>
      </c>
      <c r="C10" s="51" t="str">
        <f>IFERROR(VLOOKUP($B10&amp;"Scotland", data, 4, FALSE), "-")</f>
        <v>-</v>
      </c>
      <c r="D10" s="29" t="str">
        <f t="shared" si="0"/>
        <v>-</v>
      </c>
      <c r="E10" s="51" t="str">
        <f>IFERROR(VLOOKUP($B10&amp;"Scotland", data, 5, FALSE), "-")</f>
        <v>-</v>
      </c>
      <c r="F10" s="29" t="str">
        <f t="shared" si="1"/>
        <v>-</v>
      </c>
      <c r="G10" s="51" t="str">
        <f>IFERROR(VLOOKUP($B10&amp;"Scotland", data, 6, FALSE), "-")</f>
        <v>-</v>
      </c>
    </row>
    <row r="11" spans="1:15" x14ac:dyDescent="0.25">
      <c r="A11" s="54" t="e">
        <f>_xlfn.IFNA(VLOOKUP($B11, months, 2, FALSE), "-")</f>
        <v>#NAME?</v>
      </c>
      <c r="B11" s="44" t="e">
        <f xml:space="preserve"> "June " &amp; $A$7</f>
        <v>#NAME?</v>
      </c>
      <c r="C11" s="51" t="str">
        <f>IFERROR(VLOOKUP($B11&amp;"Scotland", data, 4, FALSE), "-")</f>
        <v>-</v>
      </c>
      <c r="D11" s="29" t="str">
        <f t="shared" si="0"/>
        <v>-</v>
      </c>
      <c r="E11" s="51" t="str">
        <f>IFERROR(VLOOKUP($B11&amp;"Scotland", data, 5, FALSE), "-")</f>
        <v>-</v>
      </c>
      <c r="F11" s="29" t="str">
        <f t="shared" si="1"/>
        <v>-</v>
      </c>
      <c r="G11" s="51" t="str">
        <f>IFERROR(VLOOKUP($B11&amp;"Scotland", data, 6, FALSE), "-")</f>
        <v>-</v>
      </c>
    </row>
    <row r="12" spans="1:15" x14ac:dyDescent="0.25">
      <c r="A12" s="54" t="e">
        <f>_xlfn.IFNA(VLOOKUP($B12, months, 2, FALSE), "-")</f>
        <v>#NAME?</v>
      </c>
      <c r="B12" s="44" t="e">
        <f xml:space="preserve"> "July " &amp; $A$7</f>
        <v>#NAME?</v>
      </c>
      <c r="C12" s="51" t="str">
        <f>IFERROR(VLOOKUP($B12&amp;"Scotland", data, 4, FALSE), "-")</f>
        <v>-</v>
      </c>
      <c r="D12" s="29" t="str">
        <f t="shared" si="0"/>
        <v>-</v>
      </c>
      <c r="E12" s="51" t="str">
        <f>IFERROR(VLOOKUP($B12&amp;"Scotland", data, 5, FALSE), "-")</f>
        <v>-</v>
      </c>
      <c r="F12" s="29" t="str">
        <f t="shared" si="1"/>
        <v>-</v>
      </c>
      <c r="G12" s="51" t="str">
        <f>IFERROR(VLOOKUP($B12&amp;"Scotland", data, 6, FALSE), "-")</f>
        <v>-</v>
      </c>
    </row>
    <row r="13" spans="1:15" x14ac:dyDescent="0.25">
      <c r="A13" s="54" t="e">
        <f>_xlfn.IFNA(VLOOKUP($B13, months, 2, FALSE), "-")</f>
        <v>#NAME?</v>
      </c>
      <c r="B13" s="44" t="e">
        <f xml:space="preserve"> "August " &amp; $A$7</f>
        <v>#NAME?</v>
      </c>
      <c r="C13" s="51" t="str">
        <f>IFERROR(VLOOKUP($B13&amp;"Scotland", data, 4, FALSE), "-")</f>
        <v>-</v>
      </c>
      <c r="D13" s="29" t="str">
        <f t="shared" si="0"/>
        <v>-</v>
      </c>
      <c r="E13" s="51" t="str">
        <f>IFERROR(VLOOKUP($B13&amp;"Scotland", data, 5, FALSE), "-")</f>
        <v>-</v>
      </c>
      <c r="F13" s="29" t="str">
        <f t="shared" si="1"/>
        <v>-</v>
      </c>
      <c r="G13" s="51" t="str">
        <f>IFERROR(VLOOKUP($B13&amp;"Scotland", data, 6, FALSE), "-")</f>
        <v>-</v>
      </c>
    </row>
    <row r="14" spans="1:15" x14ac:dyDescent="0.25">
      <c r="A14" s="54" t="e">
        <f>_xlfn.IFNA(VLOOKUP($B14, months, 2, FALSE), "-")</f>
        <v>#NAME?</v>
      </c>
      <c r="B14" s="44" t="e">
        <f xml:space="preserve"> "September " &amp; $A$7</f>
        <v>#NAME?</v>
      </c>
      <c r="C14" s="51" t="str">
        <f>IFERROR(VLOOKUP($B14&amp;"Scotland", data, 4, FALSE), "-")</f>
        <v>-</v>
      </c>
      <c r="D14" s="29" t="str">
        <f t="shared" si="0"/>
        <v>-</v>
      </c>
      <c r="E14" s="51" t="str">
        <f>IFERROR(VLOOKUP($B14&amp;"Scotland", data, 5, FALSE), "-")</f>
        <v>-</v>
      </c>
      <c r="F14" s="29" t="str">
        <f t="shared" si="1"/>
        <v>-</v>
      </c>
      <c r="G14" s="51" t="str">
        <f>IFERROR(VLOOKUP($B14&amp;"Scotland", data, 6, FALSE), "-")</f>
        <v>-</v>
      </c>
    </row>
    <row r="15" spans="1:15" x14ac:dyDescent="0.25">
      <c r="A15" s="54" t="e">
        <f>_xlfn.IFNA(VLOOKUP($B15, months, 2, FALSE), "-")</f>
        <v>#NAME?</v>
      </c>
      <c r="B15" s="44" t="e">
        <f xml:space="preserve"> "October " &amp; $A$7</f>
        <v>#NAME?</v>
      </c>
      <c r="C15" s="51" t="str">
        <f>IFERROR(VLOOKUP($B15&amp;"Scotland", data, 4, FALSE), "-")</f>
        <v>-</v>
      </c>
      <c r="D15" s="29" t="str">
        <f t="shared" si="0"/>
        <v>-</v>
      </c>
      <c r="E15" s="51" t="str">
        <f>IFERROR(VLOOKUP($B15&amp;"Scotland", data, 5, FALSE), "-")</f>
        <v>-</v>
      </c>
      <c r="F15" s="29" t="str">
        <f t="shared" si="1"/>
        <v>-</v>
      </c>
      <c r="G15" s="51" t="str">
        <f>IFERROR(VLOOKUP($B15&amp;"Scotland", data, 6, FALSE), "-")</f>
        <v>-</v>
      </c>
    </row>
    <row r="16" spans="1:15" x14ac:dyDescent="0.25">
      <c r="A16" s="54" t="e">
        <f>_xlfn.IFNA(VLOOKUP($B16, months, 2, FALSE), "-")</f>
        <v>#NAME?</v>
      </c>
      <c r="B16" s="44" t="e">
        <f xml:space="preserve"> "November " &amp; $A$7</f>
        <v>#NAME?</v>
      </c>
      <c r="C16" s="51" t="str">
        <f>IFERROR(VLOOKUP($B16&amp;"Scotland", data, 4, FALSE), "-")</f>
        <v>-</v>
      </c>
      <c r="D16" s="29" t="str">
        <f t="shared" si="0"/>
        <v>-</v>
      </c>
      <c r="E16" s="51" t="str">
        <f>IFERROR(VLOOKUP($B16&amp;"Scotland", data, 5, FALSE), "-")</f>
        <v>-</v>
      </c>
      <c r="F16" s="29" t="str">
        <f t="shared" si="1"/>
        <v>-</v>
      </c>
      <c r="G16" s="51" t="str">
        <f>IFERROR(VLOOKUP($B16&amp;"Scotland", data, 6, FALSE), "-")</f>
        <v>-</v>
      </c>
    </row>
    <row r="17" spans="1:8" x14ac:dyDescent="0.25">
      <c r="A17" s="54" t="e">
        <f>_xlfn.IFNA(VLOOKUP($B17, months, 2, FALSE), "-")</f>
        <v>#NAME?</v>
      </c>
      <c r="B17" s="44" t="e">
        <f xml:space="preserve"> "December " &amp; $A$7</f>
        <v>#NAME?</v>
      </c>
      <c r="C17" s="51" t="str">
        <f>IFERROR(VLOOKUP($B17&amp;"Scotland", data, 4, FALSE), "-")</f>
        <v>-</v>
      </c>
      <c r="D17" s="29" t="str">
        <f t="shared" si="0"/>
        <v>-</v>
      </c>
      <c r="E17" s="51" t="str">
        <f>IFERROR(VLOOKUP($B17&amp;"Scotland", data, 5, FALSE), "-")</f>
        <v>-</v>
      </c>
      <c r="F17" s="29" t="str">
        <f t="shared" si="1"/>
        <v>-</v>
      </c>
      <c r="G17" s="51" t="str">
        <f>IFERROR(VLOOKUP($B17&amp;"Scotland", data, 6, FALSE), "-")</f>
        <v>-</v>
      </c>
    </row>
    <row r="18" spans="1:8" x14ac:dyDescent="0.25">
      <c r="A18" s="54" t="e">
        <f>_xlfn.IFNA(VLOOKUP($B18, months, 2, FALSE), "-")</f>
        <v>#NAME?</v>
      </c>
      <c r="B18" s="44" t="e">
        <f xml:space="preserve"> "January " &amp; $A$8</f>
        <v>#NAME?</v>
      </c>
      <c r="C18" s="51" t="str">
        <f>IFERROR(VLOOKUP($B18&amp;"Scotland", data, 4, FALSE), "-")</f>
        <v>-</v>
      </c>
      <c r="D18" s="29" t="str">
        <f t="shared" si="0"/>
        <v>-</v>
      </c>
      <c r="E18" s="51" t="str">
        <f>IFERROR(VLOOKUP($B18&amp;"Scotland", data, 5, FALSE), "-")</f>
        <v>-</v>
      </c>
      <c r="F18" s="29" t="str">
        <f t="shared" si="1"/>
        <v>-</v>
      </c>
      <c r="G18" s="51" t="str">
        <f>IFERROR(VLOOKUP($B18&amp;"Scotland", data, 6, FALSE), "-")</f>
        <v>-</v>
      </c>
    </row>
    <row r="19" spans="1:8" x14ac:dyDescent="0.25">
      <c r="A19" s="54" t="e">
        <f>_xlfn.IFNA(VLOOKUP($B19, months, 2, FALSE), "-")</f>
        <v>#NAME?</v>
      </c>
      <c r="B19" s="44" t="e">
        <f xml:space="preserve"> "February " &amp; $A$8</f>
        <v>#NAME?</v>
      </c>
      <c r="C19" s="51" t="str">
        <f>IFERROR(VLOOKUP($B19&amp;"Scotland", data, 4, FALSE), "-")</f>
        <v>-</v>
      </c>
      <c r="D19" s="29" t="str">
        <f t="shared" si="0"/>
        <v>-</v>
      </c>
      <c r="E19" s="51" t="str">
        <f>IFERROR(VLOOKUP($B19&amp;"Scotland", data, 5, FALSE), "-")</f>
        <v>-</v>
      </c>
      <c r="F19" s="29" t="str">
        <f t="shared" si="1"/>
        <v>-</v>
      </c>
      <c r="G19" s="51" t="str">
        <f>IFERROR(VLOOKUP($B19&amp;"Scotland", data, 6, FALSE), "-")</f>
        <v>-</v>
      </c>
    </row>
    <row r="20" spans="1:8" x14ac:dyDescent="0.25">
      <c r="A20" s="55" t="e">
        <f>_xlfn.IFNA(VLOOKUP($B20, months, 2, FALSE), "-")</f>
        <v>#NAME?</v>
      </c>
      <c r="B20" s="44" t="e">
        <f xml:space="preserve"> "March " &amp; $A$8</f>
        <v>#NAME?</v>
      </c>
      <c r="C20" s="51" t="str">
        <f>IFERROR(VLOOKUP($B20&amp;"Scotland", data, 4, FALSE), "-")</f>
        <v>-</v>
      </c>
      <c r="D20" s="29" t="str">
        <f t="shared" si="0"/>
        <v>-</v>
      </c>
      <c r="E20" s="51" t="str">
        <f>IFERROR(VLOOKUP($B20&amp;"Scotland", data, 5, FALSE), "-")</f>
        <v>-</v>
      </c>
      <c r="F20" s="29" t="str">
        <f t="shared" si="1"/>
        <v>-</v>
      </c>
      <c r="G20" s="51" t="str">
        <f>IFERROR(VLOOKUP($B20&amp;"Scotland", data, 6, FALSE), "-")</f>
        <v>-</v>
      </c>
    </row>
    <row r="21" spans="1:8" x14ac:dyDescent="0.25">
      <c r="B21" s="28" t="s">
        <v>25</v>
      </c>
      <c r="C21" s="28"/>
      <c r="D21" s="28"/>
      <c r="E21" s="28"/>
      <c r="F21" s="28"/>
      <c r="G21" s="28"/>
      <c r="H21" s="28"/>
    </row>
    <row r="22" spans="1:8" x14ac:dyDescent="0.25">
      <c r="B22" s="47" t="str">
        <f>"Information is currently available up to " &amp; lookup!$I$5</f>
        <v xml:space="preserve">Information is currently available up to </v>
      </c>
    </row>
    <row r="24" spans="1:8" x14ac:dyDescent="0.25">
      <c r="B24" s="33" t="s">
        <v>63</v>
      </c>
    </row>
    <row r="25" spans="1:8" x14ac:dyDescent="0.25">
      <c r="B25" s="32" t="s">
        <v>26</v>
      </c>
    </row>
    <row r="26" spans="1:8" x14ac:dyDescent="0.25">
      <c r="B26" s="32" t="s">
        <v>27</v>
      </c>
    </row>
    <row r="27" spans="1:8" ht="42.6" customHeight="1" x14ac:dyDescent="0.25">
      <c r="B27" s="74" t="s">
        <v>31</v>
      </c>
      <c r="C27" s="74"/>
      <c r="D27" s="74"/>
      <c r="E27" s="74"/>
      <c r="F27" s="74"/>
      <c r="G27" s="74"/>
    </row>
    <row r="31" spans="1:8" ht="28.5" customHeight="1" x14ac:dyDescent="0.25"/>
  </sheetData>
  <mergeCells count="5">
    <mergeCell ref="B27:G27"/>
    <mergeCell ref="B2:O2"/>
    <mergeCell ref="C7:D7"/>
    <mergeCell ref="E7:F7"/>
    <mergeCell ref="B3:D3"/>
  </mergeCells>
  <conditionalFormatting sqref="B10:G20">
    <cfRule type="expression" dxfId="0" priority="6">
      <formula>$A10 ="-"</formula>
    </cfRule>
  </conditionalFormatting>
  <pageMargins left="0.31496062992125984" right="0.31496062992125984" top="0.35433070866141736" bottom="0.35433070866141736" header="0.31496062992125984" footer="0.31496062992125984"/>
  <pageSetup paperSize="9" scale="53" orientation="portrait" r:id="rId1"/>
  <ignoredErrors>
    <ignoredError sqref="F14:F15 D14:D15 D17:D18 F17:F18 F19 D19 D20 F20" evalError="1"/>
  </ignoredErrors>
  <drawing r:id="rId2"/>
  <legacyDrawing r:id="rId3"/>
  <mc:AlternateContent xmlns:mc="http://schemas.openxmlformats.org/markup-compatibility/2006">
    <mc:Choice Requires="x14">
      <controls>
        <mc:AlternateContent xmlns:mc="http://schemas.openxmlformats.org/markup-compatibility/2006">
          <mc:Choice Requires="x14">
            <control shapeId="2050" r:id="rId4" name="Drop Down 2">
              <controlPr defaultSize="0" autoLine="0" autoPict="0">
                <anchor moveWithCells="1">
                  <from>
                    <xdr:col>2</xdr:col>
                    <xdr:colOff>28575</xdr:colOff>
                    <xdr:row>4</xdr:row>
                    <xdr:rowOff>19050</xdr:rowOff>
                  </from>
                  <to>
                    <xdr:col>3</xdr:col>
                    <xdr:colOff>142875</xdr:colOff>
                    <xdr:row>5</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1"/>
  <sheetViews>
    <sheetView showGridLines="0" workbookViewId="0"/>
  </sheetViews>
  <sheetFormatPr defaultRowHeight="15" x14ac:dyDescent="0.25"/>
  <cols>
    <col min="1" max="1" width="1.7109375" style="40" customWidth="1"/>
    <col min="2" max="2" width="27.5703125" customWidth="1"/>
    <col min="3" max="7" width="13" customWidth="1"/>
  </cols>
  <sheetData>
    <row r="1" spans="1:15" x14ac:dyDescent="0.25">
      <c r="B1" s="24" t="str">
        <f>Guide!A1</f>
        <v>These data are for management purposes only. Please treat the material and any indication of the results as restricted until public release by Public Health Scotland.</v>
      </c>
      <c r="C1" s="25"/>
      <c r="D1" s="25"/>
      <c r="E1" s="25"/>
      <c r="F1" s="25"/>
      <c r="G1" s="25"/>
      <c r="H1" s="25"/>
      <c r="I1" s="25"/>
      <c r="J1" s="25"/>
      <c r="K1" s="25"/>
      <c r="L1" s="25"/>
      <c r="M1" s="25"/>
      <c r="N1" s="6"/>
      <c r="O1" s="6"/>
    </row>
    <row r="2" spans="1:15" ht="18" customHeight="1" x14ac:dyDescent="0.25">
      <c r="B2" s="75" t="e">
        <f>"Tab 2 - Discharges from hospital following period of delay to Home or to Placement; by Health Board; " &amp; A12</f>
        <v>#NAME?</v>
      </c>
      <c r="C2" s="75"/>
      <c r="D2" s="75"/>
      <c r="E2" s="75"/>
      <c r="F2" s="75"/>
      <c r="G2" s="75"/>
      <c r="H2" s="75"/>
      <c r="I2" s="75"/>
      <c r="J2" s="75"/>
      <c r="K2" s="75"/>
      <c r="L2" s="75"/>
      <c r="M2" s="75"/>
      <c r="N2" s="75"/>
      <c r="O2" s="75"/>
    </row>
    <row r="3" spans="1:15" ht="18" x14ac:dyDescent="0.25">
      <c r="B3" s="41" t="s">
        <v>52</v>
      </c>
    </row>
    <row r="4" spans="1:15" ht="18" x14ac:dyDescent="0.25">
      <c r="B4" s="41"/>
    </row>
    <row r="5" spans="1:15" x14ac:dyDescent="0.25">
      <c r="B5" s="36" t="s">
        <v>45</v>
      </c>
      <c r="D5" s="36" t="s">
        <v>46</v>
      </c>
    </row>
    <row r="7" spans="1:15" x14ac:dyDescent="0.25">
      <c r="A7" s="37">
        <v>1</v>
      </c>
      <c r="B7" s="28"/>
      <c r="C7" s="28"/>
      <c r="D7" s="28"/>
      <c r="E7" s="28"/>
      <c r="F7" s="28"/>
      <c r="G7" s="28"/>
    </row>
    <row r="8" spans="1:15" ht="24.95" customHeight="1" x14ac:dyDescent="0.25">
      <c r="A8" s="38" t="e">
        <f>VLOOKUP($A$7, fy, 2, FALSE)</f>
        <v>#NAME?</v>
      </c>
      <c r="B8" s="28"/>
      <c r="C8" s="76" t="s">
        <v>60</v>
      </c>
      <c r="D8" s="77"/>
      <c r="E8" s="76" t="s">
        <v>61</v>
      </c>
      <c r="F8" s="77"/>
      <c r="G8" s="28"/>
    </row>
    <row r="9" spans="1:15" ht="27" x14ac:dyDescent="0.25">
      <c r="A9" s="37">
        <v>11</v>
      </c>
      <c r="B9" s="34" t="s">
        <v>51</v>
      </c>
      <c r="C9" s="26" t="s">
        <v>23</v>
      </c>
      <c r="D9" s="26" t="s">
        <v>24</v>
      </c>
      <c r="E9" s="26" t="s">
        <v>23</v>
      </c>
      <c r="F9" s="26" t="s">
        <v>24</v>
      </c>
      <c r="G9" s="26" t="s">
        <v>62</v>
      </c>
    </row>
    <row r="10" spans="1:15" x14ac:dyDescent="0.25">
      <c r="A10" s="37" t="str">
        <f>VLOOKUP(A9, lookup!L1:M12, 2, FALSE)</f>
        <v>February</v>
      </c>
      <c r="B10" s="34" t="s">
        <v>14</v>
      </c>
      <c r="C10" s="49" t="e">
        <f>_xlfn.IFNA(VLOOKUP($A$12&amp;$B10, data, 4, FALSE), "-")</f>
        <v>#NAME?</v>
      </c>
      <c r="D10" s="35" t="str">
        <f>IFERROR(C10/G10, "-")</f>
        <v>-</v>
      </c>
      <c r="E10" s="49" t="e">
        <f>_xlfn.IFNA(VLOOKUP($A$12&amp;$B10, data, 5, FALSE), "-")</f>
        <v>#NAME?</v>
      </c>
      <c r="F10" s="35" t="str">
        <f>IFERROR(E10/G10, "-")</f>
        <v>-</v>
      </c>
      <c r="G10" s="49" t="e">
        <f>_xlfn.IFNA(VLOOKUP($A$12&amp;$B10, data, 6, FALSE), "-")</f>
        <v>#NAME?</v>
      </c>
    </row>
    <row r="11" spans="1:15" x14ac:dyDescent="0.25">
      <c r="A11" s="37"/>
      <c r="B11" s="31" t="s">
        <v>0</v>
      </c>
      <c r="C11" s="51" t="e">
        <f>_xlfn.IFNA(VLOOKUP($A$12&amp;$B11, data, 4, FALSE), "-")</f>
        <v>#NAME?</v>
      </c>
      <c r="D11" s="29" t="str">
        <f>IFERROR(C11/G11, "-")</f>
        <v>-</v>
      </c>
      <c r="E11" s="51" t="e">
        <f>_xlfn.IFNA(VLOOKUP($A$12&amp;$B11, data, 5, FALSE), "-")</f>
        <v>#NAME?</v>
      </c>
      <c r="F11" s="29" t="str">
        <f>IFERROR(E11/G11, "-")</f>
        <v>-</v>
      </c>
      <c r="G11" s="51" t="e">
        <f>_xlfn.IFNA(VLOOKUP($A$12&amp;$B11, data, 6, FALSE), "-")</f>
        <v>#NAME?</v>
      </c>
    </row>
    <row r="12" spans="1:15" x14ac:dyDescent="0.25">
      <c r="A12" s="37" t="e">
        <f>IF(A9&lt;10, A10 &amp; " " &amp; LEFT(A8, 4), A10 &amp; " 20" &amp; RIGHT(A8, 2))</f>
        <v>#NAME?</v>
      </c>
      <c r="B12" s="31" t="s">
        <v>1</v>
      </c>
      <c r="C12" s="51" t="e">
        <f>_xlfn.IFNA(VLOOKUP($A$12&amp;$B12, data, 4, FALSE), "-")</f>
        <v>#NAME?</v>
      </c>
      <c r="D12" s="29" t="str">
        <f t="shared" ref="D12:D24" si="0">IFERROR(C12/G12, "-")</f>
        <v>-</v>
      </c>
      <c r="E12" s="51" t="e">
        <f>_xlfn.IFNA(VLOOKUP($A$12&amp;$B12, data, 5, FALSE), "-")</f>
        <v>#NAME?</v>
      </c>
      <c r="F12" s="29" t="str">
        <f t="shared" ref="F12:F24" si="1">IFERROR(E12/G12, "-")</f>
        <v>-</v>
      </c>
      <c r="G12" s="51" t="e">
        <f>_xlfn.IFNA(VLOOKUP($A$12&amp;$B12, data, 6, FALSE), "-")</f>
        <v>#NAME?</v>
      </c>
    </row>
    <row r="13" spans="1:15" x14ac:dyDescent="0.25">
      <c r="B13" s="31" t="s">
        <v>2</v>
      </c>
      <c r="C13" s="51" t="e">
        <f>_xlfn.IFNA(VLOOKUP($A$12&amp;$B13, data, 4, FALSE), "-")</f>
        <v>#NAME?</v>
      </c>
      <c r="D13" s="29" t="str">
        <f t="shared" si="0"/>
        <v>-</v>
      </c>
      <c r="E13" s="51" t="e">
        <f>_xlfn.IFNA(VLOOKUP($A$12&amp;$B13, data, 5, FALSE), "-")</f>
        <v>#NAME?</v>
      </c>
      <c r="F13" s="29" t="str">
        <f t="shared" si="1"/>
        <v>-</v>
      </c>
      <c r="G13" s="51" t="e">
        <f>_xlfn.IFNA(VLOOKUP($A$12&amp;$B13, data, 6, FALSE), "-")</f>
        <v>#NAME?</v>
      </c>
    </row>
    <row r="14" spans="1:15" x14ac:dyDescent="0.25">
      <c r="B14" s="31" t="s">
        <v>3</v>
      </c>
      <c r="C14" s="51" t="e">
        <f>_xlfn.IFNA(VLOOKUP($A$12&amp;$B14, data, 4, FALSE), "-")</f>
        <v>#NAME?</v>
      </c>
      <c r="D14" s="29" t="str">
        <f t="shared" si="0"/>
        <v>-</v>
      </c>
      <c r="E14" s="51" t="e">
        <f>_xlfn.IFNA(VLOOKUP($A$12&amp;$B14, data, 5, FALSE), "-")</f>
        <v>#NAME?</v>
      </c>
      <c r="F14" s="29" t="str">
        <f t="shared" si="1"/>
        <v>-</v>
      </c>
      <c r="G14" s="51" t="e">
        <f>_xlfn.IFNA(VLOOKUP($A$12&amp;$B14, data, 6, FALSE), "-")</f>
        <v>#NAME?</v>
      </c>
    </row>
    <row r="15" spans="1:15" x14ac:dyDescent="0.25">
      <c r="B15" s="31" t="s">
        <v>4</v>
      </c>
      <c r="C15" s="51" t="e">
        <f>_xlfn.IFNA(VLOOKUP($A$12&amp;$B15, data, 4, FALSE), "-")</f>
        <v>#NAME?</v>
      </c>
      <c r="D15" s="29" t="str">
        <f t="shared" si="0"/>
        <v>-</v>
      </c>
      <c r="E15" s="51" t="e">
        <f>_xlfn.IFNA(VLOOKUP($A$12&amp;$B15, data, 5, FALSE), "-")</f>
        <v>#NAME?</v>
      </c>
      <c r="F15" s="29" t="str">
        <f t="shared" si="1"/>
        <v>-</v>
      </c>
      <c r="G15" s="51" t="e">
        <f>_xlfn.IFNA(VLOOKUP($A$12&amp;$B15, data, 6, FALSE), "-")</f>
        <v>#NAME?</v>
      </c>
    </row>
    <row r="16" spans="1:15" x14ac:dyDescent="0.25">
      <c r="B16" s="31" t="s">
        <v>5</v>
      </c>
      <c r="C16" s="51" t="e">
        <f>_xlfn.IFNA(VLOOKUP($A$12&amp;$B16, data, 4, FALSE), "-")</f>
        <v>#NAME?</v>
      </c>
      <c r="D16" s="29" t="str">
        <f t="shared" si="0"/>
        <v>-</v>
      </c>
      <c r="E16" s="51" t="e">
        <f>_xlfn.IFNA(VLOOKUP($A$12&amp;$B16, data, 5, FALSE), "-")</f>
        <v>#NAME?</v>
      </c>
      <c r="F16" s="29" t="str">
        <f t="shared" si="1"/>
        <v>-</v>
      </c>
      <c r="G16" s="51" t="e">
        <f>_xlfn.IFNA(VLOOKUP($A$12&amp;$B16, data, 6, FALSE), "-")</f>
        <v>#NAME?</v>
      </c>
    </row>
    <row r="17" spans="2:7" x14ac:dyDescent="0.25">
      <c r="B17" s="31" t="s">
        <v>6</v>
      </c>
      <c r="C17" s="51" t="e">
        <f>_xlfn.IFNA(VLOOKUP($A$12&amp;$B17, data, 4, FALSE), "-")</f>
        <v>#NAME?</v>
      </c>
      <c r="D17" s="29" t="str">
        <f t="shared" si="0"/>
        <v>-</v>
      </c>
      <c r="E17" s="51" t="e">
        <f>_xlfn.IFNA(VLOOKUP($A$12&amp;$B17, data, 5, FALSE), "-")</f>
        <v>#NAME?</v>
      </c>
      <c r="F17" s="29" t="str">
        <f t="shared" si="1"/>
        <v>-</v>
      </c>
      <c r="G17" s="51" t="e">
        <f>_xlfn.IFNA(VLOOKUP($A$12&amp;$B17, data, 6, FALSE), "-")</f>
        <v>#NAME?</v>
      </c>
    </row>
    <row r="18" spans="2:7" x14ac:dyDescent="0.25">
      <c r="B18" s="31" t="s">
        <v>7</v>
      </c>
      <c r="C18" s="51" t="e">
        <f>_xlfn.IFNA(VLOOKUP($A$12&amp;$B18, data, 4, FALSE), "-")</f>
        <v>#NAME?</v>
      </c>
      <c r="D18" s="29" t="str">
        <f t="shared" si="0"/>
        <v>-</v>
      </c>
      <c r="E18" s="51" t="e">
        <f>_xlfn.IFNA(VLOOKUP($A$12&amp;$B18, data, 5, FALSE), "-")</f>
        <v>#NAME?</v>
      </c>
      <c r="F18" s="29" t="str">
        <f t="shared" si="1"/>
        <v>-</v>
      </c>
      <c r="G18" s="51" t="e">
        <f>_xlfn.IFNA(VLOOKUP($A$12&amp;$B18, data, 6, FALSE), "-")</f>
        <v>#NAME?</v>
      </c>
    </row>
    <row r="19" spans="2:7" x14ac:dyDescent="0.25">
      <c r="B19" s="31" t="s">
        <v>8</v>
      </c>
      <c r="C19" s="51" t="e">
        <f>_xlfn.IFNA(VLOOKUP($A$12&amp;$B19, data, 4, FALSE), "-")</f>
        <v>#NAME?</v>
      </c>
      <c r="D19" s="29" t="str">
        <f t="shared" si="0"/>
        <v>-</v>
      </c>
      <c r="E19" s="51" t="e">
        <f>_xlfn.IFNA(VLOOKUP($A$12&amp;$B19, data, 5, FALSE), "-")</f>
        <v>#NAME?</v>
      </c>
      <c r="F19" s="29" t="str">
        <f t="shared" si="1"/>
        <v>-</v>
      </c>
      <c r="G19" s="51" t="e">
        <f>_xlfn.IFNA(VLOOKUP($A$12&amp;$B19, data, 6, FALSE), "-")</f>
        <v>#NAME?</v>
      </c>
    </row>
    <row r="20" spans="2:7" x14ac:dyDescent="0.25">
      <c r="B20" s="31" t="s">
        <v>9</v>
      </c>
      <c r="C20" s="51" t="e">
        <f>_xlfn.IFNA(VLOOKUP($A$12&amp;$B20, data, 4, FALSE), "-")</f>
        <v>#NAME?</v>
      </c>
      <c r="D20" s="29" t="str">
        <f t="shared" si="0"/>
        <v>-</v>
      </c>
      <c r="E20" s="51" t="e">
        <f>_xlfn.IFNA(VLOOKUP($A$12&amp;$B20, data, 5, FALSE), "-")</f>
        <v>#NAME?</v>
      </c>
      <c r="F20" s="29" t="str">
        <f t="shared" si="1"/>
        <v>-</v>
      </c>
      <c r="G20" s="51" t="e">
        <f>_xlfn.IFNA(VLOOKUP($A$12&amp;$B20, data, 6, FALSE), "-")</f>
        <v>#NAME?</v>
      </c>
    </row>
    <row r="21" spans="2:7" x14ac:dyDescent="0.25">
      <c r="B21" s="31" t="s">
        <v>10</v>
      </c>
      <c r="C21" s="51" t="e">
        <f>_xlfn.IFNA(VLOOKUP($A$12&amp;$B21, data, 4, FALSE), "-")</f>
        <v>#NAME?</v>
      </c>
      <c r="D21" s="29" t="str">
        <f t="shared" si="0"/>
        <v>-</v>
      </c>
      <c r="E21" s="51" t="e">
        <f>_xlfn.IFNA(VLOOKUP($A$12&amp;$B21, data, 5, FALSE), "-")</f>
        <v>#NAME?</v>
      </c>
      <c r="F21" s="29" t="str">
        <f t="shared" si="1"/>
        <v>-</v>
      </c>
      <c r="G21" s="51" t="e">
        <f>_xlfn.IFNA(VLOOKUP($A$12&amp;$B21, data, 6, FALSE), "-")</f>
        <v>#NAME?</v>
      </c>
    </row>
    <row r="22" spans="2:7" x14ac:dyDescent="0.25">
      <c r="B22" s="31" t="s">
        <v>11</v>
      </c>
      <c r="C22" s="51" t="e">
        <f>_xlfn.IFNA(VLOOKUP($A$12&amp;$B22, data, 4, FALSE), "-")</f>
        <v>#NAME?</v>
      </c>
      <c r="D22" s="29" t="str">
        <f t="shared" si="0"/>
        <v>-</v>
      </c>
      <c r="E22" s="51" t="e">
        <f>_xlfn.IFNA(VLOOKUP($A$12&amp;$B22, data, 5, FALSE), "-")</f>
        <v>#NAME?</v>
      </c>
      <c r="F22" s="29" t="str">
        <f t="shared" si="1"/>
        <v>-</v>
      </c>
      <c r="G22" s="51" t="e">
        <f>_xlfn.IFNA(VLOOKUP($A$12&amp;$B22, data, 6, FALSE), "-")</f>
        <v>#NAME?</v>
      </c>
    </row>
    <row r="23" spans="2:7" x14ac:dyDescent="0.25">
      <c r="B23" s="31" t="s">
        <v>12</v>
      </c>
      <c r="C23" s="51" t="e">
        <f>_xlfn.IFNA(VLOOKUP($A$12&amp;$B23, data, 4, FALSE), "-")</f>
        <v>#NAME?</v>
      </c>
      <c r="D23" s="29" t="str">
        <f t="shared" si="0"/>
        <v>-</v>
      </c>
      <c r="E23" s="51" t="e">
        <f>_xlfn.IFNA(VLOOKUP($A$12&amp;$B23, data, 5, FALSE), "-")</f>
        <v>#NAME?</v>
      </c>
      <c r="F23" s="29" t="str">
        <f t="shared" si="1"/>
        <v>-</v>
      </c>
      <c r="G23" s="51" t="e">
        <f>_xlfn.IFNA(VLOOKUP($A$12&amp;$B23, data, 6, FALSE), "-")</f>
        <v>#NAME?</v>
      </c>
    </row>
    <row r="24" spans="2:7" x14ac:dyDescent="0.25">
      <c r="B24" s="31" t="s">
        <v>13</v>
      </c>
      <c r="C24" s="51" t="e">
        <f>_xlfn.IFNA(VLOOKUP($A$12&amp;$B24, data, 4, FALSE), "-")</f>
        <v>#NAME?</v>
      </c>
      <c r="D24" s="29" t="str">
        <f t="shared" si="0"/>
        <v>-</v>
      </c>
      <c r="E24" s="51" t="e">
        <f>_xlfn.IFNA(VLOOKUP($A$12&amp;$B24, data, 5, FALSE), "-")</f>
        <v>#NAME?</v>
      </c>
      <c r="F24" s="29" t="str">
        <f t="shared" si="1"/>
        <v>-</v>
      </c>
      <c r="G24" s="51" t="e">
        <f>_xlfn.IFNA(VLOOKUP($A$12&amp;$B24, data, 6, FALSE), "-")</f>
        <v>#NAME?</v>
      </c>
    </row>
    <row r="25" spans="2:7" x14ac:dyDescent="0.25">
      <c r="B25" s="28" t="s">
        <v>25</v>
      </c>
      <c r="C25" s="28"/>
      <c r="D25" s="28"/>
      <c r="E25" s="28"/>
      <c r="F25" s="28"/>
      <c r="G25" s="28"/>
    </row>
    <row r="26" spans="2:7" x14ac:dyDescent="0.25">
      <c r="B26" s="48" t="str">
        <f>"Information is currently available up to "&amp;LEFT(lookup!I2,3)&amp;"-"&amp;lookup!I4</f>
        <v>Information is currently available up to -</v>
      </c>
    </row>
    <row r="28" spans="2:7" ht="18" customHeight="1" x14ac:dyDescent="0.25">
      <c r="B28" s="33" t="str">
        <f>'Tab 1'!B24</f>
        <v>Notes</v>
      </c>
    </row>
    <row r="29" spans="2:7" ht="18" customHeight="1" x14ac:dyDescent="0.25">
      <c r="B29" s="32" t="str">
        <f>'Tab 1'!B25</f>
        <v>1. Home includes discharges home, and discharges home with support.</v>
      </c>
    </row>
    <row r="30" spans="2:7" ht="18" customHeight="1" x14ac:dyDescent="0.25">
      <c r="B30" s="32" t="str">
        <f>'Tab 1'!B26</f>
        <v>2. Placement includes discharges to care home, and other placements including Intermediate Care.</v>
      </c>
    </row>
    <row r="31" spans="2:7" ht="42.75" customHeight="1" x14ac:dyDescent="0.25">
      <c r="B31" s="78" t="str">
        <f>'Tab 1'!B27</f>
        <v>3. These figures are a subset of the total number of discharges from hospital and include only those people who experienced a period of delay prior to their discharge and were discharged home or to a placement (delays in hospital that ended due to death are not included).</v>
      </c>
      <c r="C31" s="78"/>
      <c r="D31" s="78"/>
      <c r="E31" s="78"/>
      <c r="F31" s="78"/>
      <c r="G31" s="78"/>
    </row>
  </sheetData>
  <mergeCells count="4">
    <mergeCell ref="C8:D8"/>
    <mergeCell ref="E8:F8"/>
    <mergeCell ref="B2:O2"/>
    <mergeCell ref="B31:G31"/>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 r:id="rId4" name="Drop Down 1026">
              <controlPr defaultSize="0" autoLine="0" autoPict="0">
                <anchor moveWithCells="1">
                  <from>
                    <xdr:col>1</xdr:col>
                    <xdr:colOff>1362075</xdr:colOff>
                    <xdr:row>3</xdr:row>
                    <xdr:rowOff>219075</xdr:rowOff>
                  </from>
                  <to>
                    <xdr:col>2</xdr:col>
                    <xdr:colOff>466725</xdr:colOff>
                    <xdr:row>5</xdr:row>
                    <xdr:rowOff>9525</xdr:rowOff>
                  </to>
                </anchor>
              </controlPr>
            </control>
          </mc:Choice>
        </mc:AlternateContent>
        <mc:AlternateContent xmlns:mc="http://schemas.openxmlformats.org/markup-compatibility/2006">
          <mc:Choice Requires="x14">
            <control shapeId="3" r:id="rId5" name="Drop Down 1027">
              <controlPr defaultSize="0" autoLine="0" autoPict="0">
                <anchor moveWithCells="1">
                  <from>
                    <xdr:col>4</xdr:col>
                    <xdr:colOff>104775</xdr:colOff>
                    <xdr:row>3</xdr:row>
                    <xdr:rowOff>219075</xdr:rowOff>
                  </from>
                  <to>
                    <xdr:col>5</xdr:col>
                    <xdr:colOff>133350</xdr:colOff>
                    <xdr:row>5</xdr:row>
                    <xdr:rowOff>9525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5"/>
  <sheetViews>
    <sheetView workbookViewId="0"/>
  </sheetViews>
  <sheetFormatPr defaultRowHeight="15" x14ac:dyDescent="0.25"/>
  <cols>
    <col min="1" max="1" width="3" style="59" bestFit="1" customWidth="1"/>
    <col min="2" max="2" width="15.42578125" style="59" customWidth="1"/>
    <col min="3" max="3" width="3" style="59" bestFit="1" customWidth="1"/>
    <col min="4" max="4" width="15.42578125" style="59" customWidth="1"/>
    <col min="5" max="5" width="2" style="59" bestFit="1" customWidth="1"/>
    <col min="6" max="6" width="12.7109375" style="59" customWidth="1"/>
    <col min="7" max="7" width="12.42578125" style="59" customWidth="1"/>
    <col min="8" max="8" width="18.28515625" style="59" bestFit="1" customWidth="1"/>
    <col min="9" max="9" width="13.5703125" style="59" bestFit="1" customWidth="1"/>
    <col min="10" max="10" width="5.5703125" style="59" bestFit="1" customWidth="1"/>
    <col min="11" max="11" width="9.140625" style="59"/>
    <col min="12" max="12" width="3" style="59" bestFit="1" customWidth="1"/>
    <col min="13" max="13" width="10.85546875" style="59" customWidth="1"/>
    <col min="14" max="14" width="3" style="59" bestFit="1" customWidth="1"/>
    <col min="15" max="15" width="9.28515625" style="59" bestFit="1" customWidth="1"/>
    <col min="16" max="16" width="10.85546875" style="59" customWidth="1"/>
    <col min="17" max="17" width="9.140625" style="59"/>
    <col min="18" max="18" width="15.42578125" style="59" bestFit="1" customWidth="1"/>
    <col min="19" max="16384" width="9.140625" style="59"/>
  </cols>
  <sheetData>
    <row r="1" spans="2:15" x14ac:dyDescent="0.25">
      <c r="B1" s="58"/>
      <c r="H1" s="59" t="s">
        <v>35</v>
      </c>
      <c r="I1" s="59" t="e">
        <f>VLOOKUP('Tab 2'!A7, E1:F3, 2, FALSE)</f>
        <v>#N/A</v>
      </c>
      <c r="L1" s="59">
        <v>1</v>
      </c>
      <c r="M1" s="59" t="s">
        <v>32</v>
      </c>
      <c r="N1" s="59">
        <v>1</v>
      </c>
      <c r="O1" s="59" t="e">
        <f t="shared" ref="O1:O12" si="0">IF(NOT($I$1 = $I$3), $M1, IF($J$2 &gt;= $N1, $M1, " "))</f>
        <v>#N/A</v>
      </c>
    </row>
    <row r="2" spans="2:15" x14ac:dyDescent="0.25">
      <c r="B2" s="58"/>
      <c r="H2" s="59" t="s">
        <v>69</v>
      </c>
      <c r="I2" s="60"/>
      <c r="J2" s="59" t="e">
        <f>VLOOKUP(I2, M1:N12, 2, FALSE)</f>
        <v>#N/A</v>
      </c>
      <c r="L2" s="59">
        <v>2</v>
      </c>
      <c r="M2" s="59" t="s">
        <v>33</v>
      </c>
      <c r="N2" s="59">
        <v>2</v>
      </c>
      <c r="O2" s="59" t="e">
        <f t="shared" si="0"/>
        <v>#N/A</v>
      </c>
    </row>
    <row r="3" spans="2:15" x14ac:dyDescent="0.25">
      <c r="B3" s="58"/>
      <c r="H3" s="59" t="s">
        <v>70</v>
      </c>
      <c r="I3" s="60"/>
      <c r="L3" s="59">
        <v>3</v>
      </c>
      <c r="M3" s="59" t="s">
        <v>34</v>
      </c>
      <c r="N3" s="59">
        <v>3</v>
      </c>
      <c r="O3" s="59" t="e">
        <f t="shared" si="0"/>
        <v>#N/A</v>
      </c>
    </row>
    <row r="4" spans="2:15" x14ac:dyDescent="0.25">
      <c r="B4" s="58"/>
      <c r="H4" s="59" t="s">
        <v>71</v>
      </c>
      <c r="I4" s="60"/>
      <c r="L4" s="59">
        <v>4</v>
      </c>
      <c r="M4" s="59" t="s">
        <v>36</v>
      </c>
      <c r="N4" s="59">
        <v>4</v>
      </c>
      <c r="O4" s="59" t="e">
        <f t="shared" si="0"/>
        <v>#N/A</v>
      </c>
    </row>
    <row r="5" spans="2:15" x14ac:dyDescent="0.25">
      <c r="B5" s="58"/>
      <c r="H5" s="59" t="s">
        <v>69</v>
      </c>
      <c r="I5" s="60"/>
      <c r="J5" s="59" t="e">
        <f>VLOOKUP($I$5, $B$1:$C$500, 2, FALSE)</f>
        <v>#N/A</v>
      </c>
      <c r="L5" s="59">
        <v>5</v>
      </c>
      <c r="M5" s="59" t="s">
        <v>37</v>
      </c>
      <c r="N5" s="59">
        <v>5</v>
      </c>
      <c r="O5" s="59" t="e">
        <f t="shared" si="0"/>
        <v>#N/A</v>
      </c>
    </row>
    <row r="6" spans="2:15" x14ac:dyDescent="0.25">
      <c r="B6" s="58"/>
      <c r="L6" s="59">
        <v>6</v>
      </c>
      <c r="M6" s="59" t="s">
        <v>38</v>
      </c>
      <c r="N6" s="59">
        <v>6</v>
      </c>
      <c r="O6" s="59" t="e">
        <f t="shared" si="0"/>
        <v>#N/A</v>
      </c>
    </row>
    <row r="7" spans="2:15" x14ac:dyDescent="0.25">
      <c r="B7" s="58"/>
      <c r="L7" s="59">
        <v>7</v>
      </c>
      <c r="M7" s="59" t="s">
        <v>39</v>
      </c>
      <c r="N7" s="59">
        <v>7</v>
      </c>
      <c r="O7" s="59" t="e">
        <f t="shared" si="0"/>
        <v>#N/A</v>
      </c>
    </row>
    <row r="8" spans="2:15" x14ac:dyDescent="0.25">
      <c r="B8" s="58"/>
      <c r="L8" s="59">
        <v>8</v>
      </c>
      <c r="M8" s="59" t="s">
        <v>40</v>
      </c>
      <c r="N8" s="59">
        <v>8</v>
      </c>
      <c r="O8" s="59" t="e">
        <f t="shared" si="0"/>
        <v>#N/A</v>
      </c>
    </row>
    <row r="9" spans="2:15" x14ac:dyDescent="0.25">
      <c r="B9" s="58"/>
      <c r="L9" s="59">
        <v>9</v>
      </c>
      <c r="M9" s="59" t="s">
        <v>41</v>
      </c>
      <c r="N9" s="59">
        <v>9</v>
      </c>
      <c r="O9" s="59" t="e">
        <f t="shared" si="0"/>
        <v>#N/A</v>
      </c>
    </row>
    <row r="10" spans="2:15" x14ac:dyDescent="0.25">
      <c r="B10" s="58"/>
      <c r="L10" s="59">
        <v>10</v>
      </c>
      <c r="M10" s="59" t="s">
        <v>42</v>
      </c>
      <c r="N10" s="59">
        <v>10</v>
      </c>
      <c r="O10" s="59" t="e">
        <f t="shared" si="0"/>
        <v>#N/A</v>
      </c>
    </row>
    <row r="11" spans="2:15" x14ac:dyDescent="0.25">
      <c r="B11" s="58"/>
      <c r="L11" s="59">
        <v>11</v>
      </c>
      <c r="M11" s="59" t="s">
        <v>43</v>
      </c>
      <c r="N11" s="59">
        <v>11</v>
      </c>
      <c r="O11" s="59" t="e">
        <f t="shared" si="0"/>
        <v>#N/A</v>
      </c>
    </row>
    <row r="12" spans="2:15" x14ac:dyDescent="0.25">
      <c r="B12" s="58"/>
      <c r="D12" s="58"/>
      <c r="L12" s="59">
        <v>12</v>
      </c>
      <c r="M12" s="59" t="s">
        <v>44</v>
      </c>
      <c r="N12" s="59">
        <v>12</v>
      </c>
      <c r="O12" s="59" t="e">
        <f t="shared" si="0"/>
        <v>#N/A</v>
      </c>
    </row>
    <row r="13" spans="2:15" x14ac:dyDescent="0.25">
      <c r="D13" s="61"/>
    </row>
    <row r="25" spans="2:2" x14ac:dyDescent="0.25">
      <c r="B25" s="58"/>
    </row>
    <row r="26" spans="2:2" x14ac:dyDescent="0.25">
      <c r="B26" s="58"/>
    </row>
    <row r="27" spans="2:2" x14ac:dyDescent="0.25">
      <c r="B27" s="58"/>
    </row>
    <row r="28" spans="2:2" x14ac:dyDescent="0.25">
      <c r="B28" s="58"/>
    </row>
    <row r="29" spans="2:2" x14ac:dyDescent="0.25">
      <c r="B29" s="58"/>
    </row>
    <row r="30" spans="2:2" x14ac:dyDescent="0.25">
      <c r="B30" s="58"/>
    </row>
    <row r="31" spans="2:2" x14ac:dyDescent="0.25">
      <c r="B31" s="58"/>
    </row>
    <row r="32" spans="2:2" x14ac:dyDescent="0.25">
      <c r="B32" s="58"/>
    </row>
    <row r="33" spans="2:2" x14ac:dyDescent="0.25">
      <c r="B33" s="58"/>
    </row>
    <row r="34" spans="2:2" x14ac:dyDescent="0.25">
      <c r="B34" s="58"/>
    </row>
    <row r="35" spans="2:2" x14ac:dyDescent="0.25">
      <c r="B35" s="58"/>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51"/>
  <sheetViews>
    <sheetView workbookViewId="0"/>
  </sheetViews>
  <sheetFormatPr defaultRowHeight="15" x14ac:dyDescent="0.25"/>
  <cols>
    <col min="1" max="1" width="42.42578125" customWidth="1"/>
    <col min="2" max="2" width="14.42578125" customWidth="1"/>
    <col min="3" max="3" width="27.5703125" customWidth="1"/>
    <col min="4" max="4" width="6.28515625" customWidth="1"/>
    <col min="5" max="5" width="10.42578125" customWidth="1"/>
    <col min="9" max="9" width="42.42578125" bestFit="1" customWidth="1"/>
  </cols>
  <sheetData>
    <row r="2" spans="2:2" x14ac:dyDescent="0.25">
      <c r="B2" s="39"/>
    </row>
    <row r="3" spans="2:2" x14ac:dyDescent="0.25">
      <c r="B3" s="39"/>
    </row>
    <row r="4" spans="2:2" x14ac:dyDescent="0.25">
      <c r="B4" s="39"/>
    </row>
    <row r="5" spans="2:2" x14ac:dyDescent="0.25">
      <c r="B5" s="39"/>
    </row>
    <row r="6" spans="2:2" x14ac:dyDescent="0.25">
      <c r="B6" s="39"/>
    </row>
    <row r="7" spans="2:2" x14ac:dyDescent="0.25">
      <c r="B7" s="39"/>
    </row>
    <row r="8" spans="2:2" x14ac:dyDescent="0.25">
      <c r="B8" s="39"/>
    </row>
    <row r="9" spans="2:2" x14ac:dyDescent="0.25">
      <c r="B9" s="39"/>
    </row>
    <row r="10" spans="2:2" x14ac:dyDescent="0.25">
      <c r="B10" s="39"/>
    </row>
    <row r="11" spans="2:2" x14ac:dyDescent="0.25">
      <c r="B11" s="39"/>
    </row>
    <row r="12" spans="2:2" x14ac:dyDescent="0.25">
      <c r="B12" s="39"/>
    </row>
    <row r="13" spans="2:2" x14ac:dyDescent="0.25">
      <c r="B13" s="39"/>
    </row>
    <row r="14" spans="2:2" x14ac:dyDescent="0.25">
      <c r="B14" s="39"/>
    </row>
    <row r="15" spans="2:2" x14ac:dyDescent="0.25">
      <c r="B15" s="39"/>
    </row>
    <row r="16" spans="2:2" x14ac:dyDescent="0.25">
      <c r="B16" s="39"/>
    </row>
    <row r="17" spans="2:2" x14ac:dyDescent="0.25">
      <c r="B17" s="39"/>
    </row>
    <row r="18" spans="2:2" x14ac:dyDescent="0.25">
      <c r="B18" s="39"/>
    </row>
    <row r="19" spans="2:2" x14ac:dyDescent="0.25">
      <c r="B19" s="39"/>
    </row>
    <row r="20" spans="2:2" x14ac:dyDescent="0.25">
      <c r="B20" s="39"/>
    </row>
    <row r="21" spans="2:2" x14ac:dyDescent="0.25">
      <c r="B21" s="39"/>
    </row>
    <row r="22" spans="2:2" x14ac:dyDescent="0.25">
      <c r="B22" s="39"/>
    </row>
    <row r="23" spans="2:2" x14ac:dyDescent="0.25">
      <c r="B23" s="39"/>
    </row>
    <row r="24" spans="2:2" x14ac:dyDescent="0.25">
      <c r="B24" s="39"/>
    </row>
    <row r="25" spans="2:2" x14ac:dyDescent="0.25">
      <c r="B25" s="39"/>
    </row>
    <row r="26" spans="2:2" x14ac:dyDescent="0.25">
      <c r="B26" s="39"/>
    </row>
    <row r="27" spans="2:2" x14ac:dyDescent="0.25">
      <c r="B27" s="39"/>
    </row>
    <row r="28" spans="2:2" x14ac:dyDescent="0.25">
      <c r="B28" s="39"/>
    </row>
    <row r="29" spans="2:2" x14ac:dyDescent="0.25">
      <c r="B29" s="39"/>
    </row>
    <row r="30" spans="2:2" x14ac:dyDescent="0.25">
      <c r="B30" s="39"/>
    </row>
    <row r="31" spans="2:2" x14ac:dyDescent="0.25">
      <c r="B31" s="39"/>
    </row>
    <row r="32" spans="2:2" x14ac:dyDescent="0.25">
      <c r="B32" s="39"/>
    </row>
    <row r="33" spans="2:2" x14ac:dyDescent="0.25">
      <c r="B33" s="39"/>
    </row>
    <row r="34" spans="2:2" x14ac:dyDescent="0.25">
      <c r="B34" s="39"/>
    </row>
    <row r="35" spans="2:2" x14ac:dyDescent="0.25">
      <c r="B35" s="39"/>
    </row>
    <row r="36" spans="2:2" x14ac:dyDescent="0.25">
      <c r="B36" s="39"/>
    </row>
    <row r="37" spans="2:2" x14ac:dyDescent="0.25">
      <c r="B37" s="39"/>
    </row>
    <row r="38" spans="2:2" x14ac:dyDescent="0.25">
      <c r="B38" s="39"/>
    </row>
    <row r="39" spans="2:2" x14ac:dyDescent="0.25">
      <c r="B39" s="39"/>
    </row>
    <row r="40" spans="2:2" x14ac:dyDescent="0.25">
      <c r="B40" s="39"/>
    </row>
    <row r="41" spans="2:2" x14ac:dyDescent="0.25">
      <c r="B41" s="39"/>
    </row>
    <row r="42" spans="2:2" x14ac:dyDescent="0.25">
      <c r="B42" s="39"/>
    </row>
    <row r="43" spans="2:2" x14ac:dyDescent="0.25">
      <c r="B43" s="39"/>
    </row>
    <row r="44" spans="2:2" x14ac:dyDescent="0.25">
      <c r="B44" s="39"/>
    </row>
    <row r="45" spans="2:2" x14ac:dyDescent="0.25">
      <c r="B45" s="39"/>
    </row>
    <row r="46" spans="2:2" x14ac:dyDescent="0.25">
      <c r="B46" s="39"/>
    </row>
    <row r="47" spans="2:2" x14ac:dyDescent="0.25">
      <c r="B47" s="39"/>
    </row>
    <row r="48" spans="2:2" x14ac:dyDescent="0.25">
      <c r="B48" s="39"/>
    </row>
    <row r="49" spans="2:2" x14ac:dyDescent="0.25">
      <c r="B49" s="39"/>
    </row>
    <row r="50" spans="2:2" x14ac:dyDescent="0.25">
      <c r="B50" s="39"/>
    </row>
    <row r="51" spans="2:2" x14ac:dyDescent="0.25">
      <c r="B51" s="39"/>
    </row>
    <row r="52" spans="2:2" x14ac:dyDescent="0.25">
      <c r="B52" s="39"/>
    </row>
    <row r="53" spans="2:2" x14ac:dyDescent="0.25">
      <c r="B53" s="39"/>
    </row>
    <row r="54" spans="2:2" x14ac:dyDescent="0.25">
      <c r="B54" s="39"/>
    </row>
    <row r="55" spans="2:2" x14ac:dyDescent="0.25">
      <c r="B55" s="39"/>
    </row>
    <row r="56" spans="2:2" x14ac:dyDescent="0.25">
      <c r="B56" s="39"/>
    </row>
    <row r="57" spans="2:2" x14ac:dyDescent="0.25">
      <c r="B57" s="39"/>
    </row>
    <row r="58" spans="2:2" x14ac:dyDescent="0.25">
      <c r="B58" s="39"/>
    </row>
    <row r="59" spans="2:2" x14ac:dyDescent="0.25">
      <c r="B59" s="39"/>
    </row>
    <row r="60" spans="2:2" x14ac:dyDescent="0.25">
      <c r="B60" s="39"/>
    </row>
    <row r="61" spans="2:2" x14ac:dyDescent="0.25">
      <c r="B61" s="39"/>
    </row>
    <row r="62" spans="2:2" x14ac:dyDescent="0.25">
      <c r="B62" s="39"/>
    </row>
    <row r="63" spans="2:2" x14ac:dyDescent="0.25">
      <c r="B63" s="39"/>
    </row>
    <row r="64" spans="2:2" x14ac:dyDescent="0.25">
      <c r="B64" s="39"/>
    </row>
    <row r="65" spans="2:2" x14ac:dyDescent="0.25">
      <c r="B65" s="39"/>
    </row>
    <row r="66" spans="2:2" x14ac:dyDescent="0.25">
      <c r="B66" s="39"/>
    </row>
    <row r="67" spans="2:2" x14ac:dyDescent="0.25">
      <c r="B67" s="39"/>
    </row>
    <row r="68" spans="2:2" x14ac:dyDescent="0.25">
      <c r="B68" s="39"/>
    </row>
    <row r="69" spans="2:2" x14ac:dyDescent="0.25">
      <c r="B69" s="39"/>
    </row>
    <row r="70" spans="2:2" x14ac:dyDescent="0.25">
      <c r="B70" s="39"/>
    </row>
    <row r="71" spans="2:2" x14ac:dyDescent="0.25">
      <c r="B71" s="39"/>
    </row>
    <row r="72" spans="2:2" x14ac:dyDescent="0.25">
      <c r="B72" s="39"/>
    </row>
    <row r="73" spans="2:2" x14ac:dyDescent="0.25">
      <c r="B73" s="39"/>
    </row>
    <row r="74" spans="2:2" x14ac:dyDescent="0.25">
      <c r="B74" s="39"/>
    </row>
    <row r="75" spans="2:2" x14ac:dyDescent="0.25">
      <c r="B75" s="39"/>
    </row>
    <row r="76" spans="2:2" x14ac:dyDescent="0.25">
      <c r="B76" s="39"/>
    </row>
    <row r="77" spans="2:2" x14ac:dyDescent="0.25">
      <c r="B77" s="39"/>
    </row>
    <row r="78" spans="2:2" x14ac:dyDescent="0.25">
      <c r="B78" s="39"/>
    </row>
    <row r="79" spans="2:2" x14ac:dyDescent="0.25">
      <c r="B79" s="39"/>
    </row>
    <row r="80" spans="2:2" x14ac:dyDescent="0.25">
      <c r="B80" s="39"/>
    </row>
    <row r="81" spans="2:2" x14ac:dyDescent="0.25">
      <c r="B81" s="39"/>
    </row>
    <row r="82" spans="2:2" x14ac:dyDescent="0.25">
      <c r="B82" s="39"/>
    </row>
    <row r="83" spans="2:2" x14ac:dyDescent="0.25">
      <c r="B83" s="39"/>
    </row>
    <row r="84" spans="2:2" x14ac:dyDescent="0.25">
      <c r="B84" s="39"/>
    </row>
    <row r="85" spans="2:2" x14ac:dyDescent="0.25">
      <c r="B85" s="39"/>
    </row>
    <row r="86" spans="2:2" x14ac:dyDescent="0.25">
      <c r="B86" s="39"/>
    </row>
    <row r="87" spans="2:2" x14ac:dyDescent="0.25">
      <c r="B87" s="39"/>
    </row>
    <row r="88" spans="2:2" x14ac:dyDescent="0.25">
      <c r="B88" s="39"/>
    </row>
    <row r="89" spans="2:2" x14ac:dyDescent="0.25">
      <c r="B89" s="39"/>
    </row>
    <row r="90" spans="2:2" x14ac:dyDescent="0.25">
      <c r="B90" s="39"/>
    </row>
    <row r="91" spans="2:2" x14ac:dyDescent="0.25">
      <c r="B91" s="39"/>
    </row>
    <row r="92" spans="2:2" x14ac:dyDescent="0.25">
      <c r="B92" s="39"/>
    </row>
    <row r="93" spans="2:2" x14ac:dyDescent="0.25">
      <c r="B93" s="39"/>
    </row>
    <row r="94" spans="2:2" x14ac:dyDescent="0.25">
      <c r="B94" s="39"/>
    </row>
    <row r="95" spans="2:2" x14ac:dyDescent="0.25">
      <c r="B95" s="39"/>
    </row>
    <row r="96" spans="2:2" x14ac:dyDescent="0.25">
      <c r="B96" s="39"/>
    </row>
    <row r="97" spans="2:2" x14ac:dyDescent="0.25">
      <c r="B97" s="39"/>
    </row>
    <row r="98" spans="2:2" x14ac:dyDescent="0.25">
      <c r="B98" s="39"/>
    </row>
    <row r="99" spans="2:2" x14ac:dyDescent="0.25">
      <c r="B99" s="39"/>
    </row>
    <row r="100" spans="2:2" x14ac:dyDescent="0.25">
      <c r="B100" s="39"/>
    </row>
    <row r="101" spans="2:2" x14ac:dyDescent="0.25">
      <c r="B101" s="39"/>
    </row>
    <row r="102" spans="2:2" x14ac:dyDescent="0.25">
      <c r="B102" s="39"/>
    </row>
    <row r="103" spans="2:2" x14ac:dyDescent="0.25">
      <c r="B103" s="39"/>
    </row>
    <row r="104" spans="2:2" x14ac:dyDescent="0.25">
      <c r="B104" s="39"/>
    </row>
    <row r="105" spans="2:2" x14ac:dyDescent="0.25">
      <c r="B105" s="39"/>
    </row>
    <row r="106" spans="2:2" x14ac:dyDescent="0.25">
      <c r="B106" s="39"/>
    </row>
    <row r="107" spans="2:2" x14ac:dyDescent="0.25">
      <c r="B107" s="39"/>
    </row>
    <row r="108" spans="2:2" x14ac:dyDescent="0.25">
      <c r="B108" s="39"/>
    </row>
    <row r="109" spans="2:2" x14ac:dyDescent="0.25">
      <c r="B109" s="39"/>
    </row>
    <row r="110" spans="2:2" x14ac:dyDescent="0.25">
      <c r="B110" s="39"/>
    </row>
    <row r="111" spans="2:2" x14ac:dyDescent="0.25">
      <c r="B111" s="39"/>
    </row>
    <row r="112" spans="2:2" x14ac:dyDescent="0.25">
      <c r="B112" s="39"/>
    </row>
    <row r="113" spans="2:2" x14ac:dyDescent="0.25">
      <c r="B113" s="39"/>
    </row>
    <row r="114" spans="2:2" x14ac:dyDescent="0.25">
      <c r="B114" s="39"/>
    </row>
    <row r="115" spans="2:2" x14ac:dyDescent="0.25">
      <c r="B115" s="39"/>
    </row>
    <row r="116" spans="2:2" x14ac:dyDescent="0.25">
      <c r="B116" s="39"/>
    </row>
    <row r="117" spans="2:2" x14ac:dyDescent="0.25">
      <c r="B117" s="39"/>
    </row>
    <row r="118" spans="2:2" x14ac:dyDescent="0.25">
      <c r="B118" s="39"/>
    </row>
    <row r="119" spans="2:2" x14ac:dyDescent="0.25">
      <c r="B119" s="39"/>
    </row>
    <row r="120" spans="2:2" x14ac:dyDescent="0.25">
      <c r="B120" s="39"/>
    </row>
    <row r="121" spans="2:2" x14ac:dyDescent="0.25">
      <c r="B121" s="39"/>
    </row>
    <row r="122" spans="2:2" x14ac:dyDescent="0.25">
      <c r="B122" s="39"/>
    </row>
    <row r="123" spans="2:2" x14ac:dyDescent="0.25">
      <c r="B123" s="39"/>
    </row>
    <row r="124" spans="2:2" x14ac:dyDescent="0.25">
      <c r="B124" s="39"/>
    </row>
    <row r="125" spans="2:2" x14ac:dyDescent="0.25">
      <c r="B125" s="39"/>
    </row>
    <row r="126" spans="2:2" x14ac:dyDescent="0.25">
      <c r="B126" s="39"/>
    </row>
    <row r="127" spans="2:2" x14ac:dyDescent="0.25">
      <c r="B127" s="39"/>
    </row>
    <row r="128" spans="2:2" x14ac:dyDescent="0.25">
      <c r="B128" s="39"/>
    </row>
    <row r="129" spans="2:2" x14ac:dyDescent="0.25">
      <c r="B129" s="39"/>
    </row>
    <row r="130" spans="2:2" x14ac:dyDescent="0.25">
      <c r="B130" s="39"/>
    </row>
    <row r="131" spans="2:2" x14ac:dyDescent="0.25">
      <c r="B131" s="39"/>
    </row>
    <row r="132" spans="2:2" x14ac:dyDescent="0.25">
      <c r="B132" s="39"/>
    </row>
    <row r="133" spans="2:2" x14ac:dyDescent="0.25">
      <c r="B133" s="39"/>
    </row>
    <row r="134" spans="2:2" x14ac:dyDescent="0.25">
      <c r="B134" s="39"/>
    </row>
    <row r="135" spans="2:2" x14ac:dyDescent="0.25">
      <c r="B135" s="39"/>
    </row>
    <row r="136" spans="2:2" x14ac:dyDescent="0.25">
      <c r="B136" s="39"/>
    </row>
    <row r="137" spans="2:2" x14ac:dyDescent="0.25">
      <c r="B137" s="39"/>
    </row>
    <row r="138" spans="2:2" x14ac:dyDescent="0.25">
      <c r="B138" s="39"/>
    </row>
    <row r="139" spans="2:2" x14ac:dyDescent="0.25">
      <c r="B139" s="39"/>
    </row>
    <row r="140" spans="2:2" x14ac:dyDescent="0.25">
      <c r="B140" s="39"/>
    </row>
    <row r="141" spans="2:2" x14ac:dyDescent="0.25">
      <c r="B141" s="39"/>
    </row>
    <row r="142" spans="2:2" x14ac:dyDescent="0.25">
      <c r="B142" s="39"/>
    </row>
    <row r="143" spans="2:2" x14ac:dyDescent="0.25">
      <c r="B143" s="39"/>
    </row>
    <row r="144" spans="2:2" x14ac:dyDescent="0.25">
      <c r="B144" s="39"/>
    </row>
    <row r="145" spans="2:2" x14ac:dyDescent="0.25">
      <c r="B145" s="39"/>
    </row>
    <row r="146" spans="2:2" x14ac:dyDescent="0.25">
      <c r="B146" s="39"/>
    </row>
    <row r="147" spans="2:2" x14ac:dyDescent="0.25">
      <c r="B147" s="39"/>
    </row>
    <row r="148" spans="2:2" x14ac:dyDescent="0.25">
      <c r="B148" s="39"/>
    </row>
    <row r="149" spans="2:2" x14ac:dyDescent="0.25">
      <c r="B149" s="39"/>
    </row>
    <row r="150" spans="2:2" x14ac:dyDescent="0.25">
      <c r="B150" s="39"/>
    </row>
    <row r="151" spans="2:2" x14ac:dyDescent="0.25">
      <c r="B151" s="39"/>
    </row>
    <row r="152" spans="2:2" x14ac:dyDescent="0.25">
      <c r="B152" s="39"/>
    </row>
    <row r="153" spans="2:2" x14ac:dyDescent="0.25">
      <c r="B153" s="39"/>
    </row>
    <row r="154" spans="2:2" x14ac:dyDescent="0.25">
      <c r="B154" s="39"/>
    </row>
    <row r="155" spans="2:2" x14ac:dyDescent="0.25">
      <c r="B155" s="39"/>
    </row>
    <row r="156" spans="2:2" x14ac:dyDescent="0.25">
      <c r="B156" s="39"/>
    </row>
    <row r="157" spans="2:2" x14ac:dyDescent="0.25">
      <c r="B157" s="39"/>
    </row>
    <row r="158" spans="2:2" x14ac:dyDescent="0.25">
      <c r="B158" s="39"/>
    </row>
    <row r="159" spans="2:2" x14ac:dyDescent="0.25">
      <c r="B159" s="39"/>
    </row>
    <row r="160" spans="2:2" x14ac:dyDescent="0.25">
      <c r="B160" s="39"/>
    </row>
    <row r="161" spans="2:2" x14ac:dyDescent="0.25">
      <c r="B161" s="39"/>
    </row>
    <row r="162" spans="2:2" x14ac:dyDescent="0.25">
      <c r="B162" s="39"/>
    </row>
    <row r="163" spans="2:2" x14ac:dyDescent="0.25">
      <c r="B163" s="39"/>
    </row>
    <row r="164" spans="2:2" x14ac:dyDescent="0.25">
      <c r="B164" s="39"/>
    </row>
    <row r="165" spans="2:2" x14ac:dyDescent="0.25">
      <c r="B165" s="39"/>
    </row>
    <row r="166" spans="2:2" x14ac:dyDescent="0.25">
      <c r="B166" s="39"/>
    </row>
    <row r="167" spans="2:2" x14ac:dyDescent="0.25">
      <c r="B167" s="39"/>
    </row>
    <row r="168" spans="2:2" x14ac:dyDescent="0.25">
      <c r="B168" s="39"/>
    </row>
    <row r="169" spans="2:2" x14ac:dyDescent="0.25">
      <c r="B169" s="39"/>
    </row>
    <row r="170" spans="2:2" x14ac:dyDescent="0.25">
      <c r="B170" s="39"/>
    </row>
    <row r="171" spans="2:2" x14ac:dyDescent="0.25">
      <c r="B171" s="39"/>
    </row>
    <row r="172" spans="2:2" x14ac:dyDescent="0.25">
      <c r="B172" s="39"/>
    </row>
    <row r="173" spans="2:2" x14ac:dyDescent="0.25">
      <c r="B173" s="39"/>
    </row>
    <row r="174" spans="2:2" x14ac:dyDescent="0.25">
      <c r="B174" s="39"/>
    </row>
    <row r="175" spans="2:2" x14ac:dyDescent="0.25">
      <c r="B175" s="39"/>
    </row>
    <row r="176" spans="2:2" x14ac:dyDescent="0.25">
      <c r="B176" s="39"/>
    </row>
    <row r="177" spans="2:2" x14ac:dyDescent="0.25">
      <c r="B177" s="39"/>
    </row>
    <row r="178" spans="2:2" x14ac:dyDescent="0.25">
      <c r="B178" s="39"/>
    </row>
    <row r="179" spans="2:2" x14ac:dyDescent="0.25">
      <c r="B179" s="39"/>
    </row>
    <row r="180" spans="2:2" x14ac:dyDescent="0.25">
      <c r="B180" s="39"/>
    </row>
    <row r="181" spans="2:2" x14ac:dyDescent="0.25">
      <c r="B181" s="39"/>
    </row>
    <row r="182" spans="2:2" x14ac:dyDescent="0.25">
      <c r="B182" s="39"/>
    </row>
    <row r="183" spans="2:2" x14ac:dyDescent="0.25">
      <c r="B183" s="39"/>
    </row>
    <row r="184" spans="2:2" x14ac:dyDescent="0.25">
      <c r="B184" s="39"/>
    </row>
    <row r="185" spans="2:2" x14ac:dyDescent="0.25">
      <c r="B185" s="39"/>
    </row>
    <row r="186" spans="2:2" x14ac:dyDescent="0.25">
      <c r="B186" s="39"/>
    </row>
    <row r="187" spans="2:2" x14ac:dyDescent="0.25">
      <c r="B187" s="39"/>
    </row>
    <row r="188" spans="2:2" x14ac:dyDescent="0.25">
      <c r="B188" s="39"/>
    </row>
    <row r="189" spans="2:2" x14ac:dyDescent="0.25">
      <c r="B189" s="39"/>
    </row>
    <row r="190" spans="2:2" x14ac:dyDescent="0.25">
      <c r="B190" s="39"/>
    </row>
    <row r="191" spans="2:2" x14ac:dyDescent="0.25">
      <c r="B191" s="39"/>
    </row>
    <row r="192" spans="2:2" x14ac:dyDescent="0.25">
      <c r="B192" s="39"/>
    </row>
    <row r="193" spans="2:2" x14ac:dyDescent="0.25">
      <c r="B193" s="39"/>
    </row>
    <row r="194" spans="2:2" x14ac:dyDescent="0.25">
      <c r="B194" s="39"/>
    </row>
    <row r="195" spans="2:2" x14ac:dyDescent="0.25">
      <c r="B195" s="39"/>
    </row>
    <row r="196" spans="2:2" x14ac:dyDescent="0.25">
      <c r="B196" s="39"/>
    </row>
    <row r="437" spans="2:2" x14ac:dyDescent="0.25">
      <c r="B437" s="43"/>
    </row>
    <row r="438" spans="2:2" x14ac:dyDescent="0.25">
      <c r="B438" s="43"/>
    </row>
    <row r="439" spans="2:2" x14ac:dyDescent="0.25">
      <c r="B439" s="43"/>
    </row>
    <row r="440" spans="2:2" x14ac:dyDescent="0.25">
      <c r="B440" s="43"/>
    </row>
    <row r="441" spans="2:2" x14ac:dyDescent="0.25">
      <c r="B441" s="43"/>
    </row>
    <row r="442" spans="2:2" x14ac:dyDescent="0.25">
      <c r="B442" s="43"/>
    </row>
    <row r="443" spans="2:2" x14ac:dyDescent="0.25">
      <c r="B443" s="43"/>
    </row>
    <row r="444" spans="2:2" x14ac:dyDescent="0.25">
      <c r="B444" s="43"/>
    </row>
    <row r="445" spans="2:2" x14ac:dyDescent="0.25">
      <c r="B445" s="43"/>
    </row>
    <row r="446" spans="2:2" x14ac:dyDescent="0.25">
      <c r="B446" s="43"/>
    </row>
    <row r="447" spans="2:2" x14ac:dyDescent="0.25">
      <c r="B447" s="43"/>
    </row>
    <row r="448" spans="2:2" x14ac:dyDescent="0.25">
      <c r="B448" s="43"/>
    </row>
    <row r="449" spans="2:2" x14ac:dyDescent="0.25">
      <c r="B449" s="43"/>
    </row>
    <row r="450" spans="2:2" x14ac:dyDescent="0.25">
      <c r="B450" s="43"/>
    </row>
    <row r="451" spans="2:2" x14ac:dyDescent="0.25">
      <c r="B451" s="43"/>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
  <sheetViews>
    <sheetView workbookViewId="0"/>
  </sheetViews>
  <sheetFormatPr defaultRowHeight="15" x14ac:dyDescent="0.25"/>
  <cols>
    <col min="1" max="1" width="14.42578125" style="56" bestFit="1" customWidth="1"/>
    <col min="2" max="2" width="17.140625" style="56" bestFit="1" customWidth="1"/>
    <col min="3" max="3" width="9.140625" style="56"/>
    <col min="4" max="4" width="9.42578125" style="56" bestFit="1" customWidth="1"/>
    <col min="5" max="5" width="9.140625" style="56"/>
    <col min="6" max="6" width="18" style="56" bestFit="1" customWidth="1"/>
    <col min="7" max="7" width="11.5703125" style="56" bestFit="1" customWidth="1"/>
    <col min="8" max="8" width="15.5703125" style="56" bestFit="1" customWidth="1"/>
    <col min="9" max="16384" width="9.140625" style="56"/>
  </cols>
  <sheetData>
    <row r="1" spans="9:9" x14ac:dyDescent="0.25">
      <c r="I1" s="5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Guide</vt:lpstr>
      <vt:lpstr>Tab 1</vt:lpstr>
      <vt:lpstr>Tab 2</vt:lpstr>
      <vt:lpstr>lookup</vt:lpstr>
      <vt:lpstr>data</vt:lpstr>
      <vt:lpstr>chart_data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2021-04-22T09:19:09Z</dcterms:modified>
</cp:coreProperties>
</file>