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dge\Downloads\"/>
    </mc:Choice>
  </mc:AlternateContent>
  <xr:revisionPtr revIDLastSave="74" documentId="13_ncr:1_{37E11761-2C44-4B8D-ACD4-F43A450FE372}" xr6:coauthVersionLast="47" xr6:coauthVersionMax="47" xr10:uidLastSave="{29051E29-191E-4C11-A50E-477AD7B1068A}"/>
  <bookViews>
    <workbookView xWindow="-108" yWindow="-108" windowWidth="23256" windowHeight="12456" firstSheet="2" activeTab="4" xr2:uid="{399C0C66-7B95-4345-96F0-8CC785260E06}"/>
  </bookViews>
  <sheets>
    <sheet name="Overview" sheetId="5" r:id="rId1"/>
    <sheet name="Timelines" sheetId="1" r:id="rId2"/>
    <sheet name="Stakeholders" sheetId="2" r:id="rId3"/>
    <sheet name="Requirements" sheetId="3" r:id="rId4"/>
    <sheet name="Products" sheetId="6" r:id="rId5"/>
    <sheet name="R4 FHIR Resources" sheetId="9" r:id="rId6"/>
    <sheet name="Architecture" sheetId="8" r:id="rId7"/>
    <sheet name="Summary and Scoring" sheetId="4" r:id="rId8"/>
  </sheets>
  <definedNames>
    <definedName name="_xlnm._FilterDatabase" localSheetId="5" hidden="1">'R4 FHIR Resources'!$A$10:$K$54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4" l="1"/>
  <c r="E95" i="4"/>
  <c r="E83" i="4"/>
  <c r="E94" i="4"/>
  <c r="E5" i="6"/>
  <c r="I5" i="6"/>
  <c r="M5" i="6"/>
  <c r="N11" i="9"/>
  <c r="K11" i="9"/>
  <c r="H11" i="9"/>
  <c r="M11" i="9"/>
  <c r="J11" i="9"/>
  <c r="G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L32" i="9" s="1"/>
  <c r="J33" i="9"/>
  <c r="J34" i="9"/>
  <c r="J35" i="9"/>
  <c r="J36" i="9"/>
  <c r="J37" i="9"/>
  <c r="J38" i="9"/>
  <c r="J39" i="9"/>
  <c r="J40" i="9"/>
  <c r="L40" i="9" s="1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I39" i="9" s="1"/>
  <c r="H40" i="9"/>
  <c r="H41" i="9"/>
  <c r="H42" i="9"/>
  <c r="H43" i="9"/>
  <c r="H44" i="9"/>
  <c r="H45" i="9"/>
  <c r="H46" i="9"/>
  <c r="H47" i="9"/>
  <c r="I47" i="9" s="1"/>
  <c r="H48" i="9"/>
  <c r="H49" i="9"/>
  <c r="H50" i="9"/>
  <c r="H51" i="9"/>
  <c r="H52" i="9"/>
  <c r="H53" i="9"/>
  <c r="H54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I8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6" i="6"/>
  <c r="G7" i="6"/>
  <c r="I7" i="6" s="1"/>
  <c r="I25" i="6" s="1"/>
  <c r="G8" i="6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15" i="6"/>
  <c r="I15" i="6" s="1"/>
  <c r="G16" i="6"/>
  <c r="I16" i="6" s="1"/>
  <c r="G17" i="6"/>
  <c r="I17" i="6" s="1"/>
  <c r="G18" i="6"/>
  <c r="I18" i="6" s="1"/>
  <c r="G19" i="6"/>
  <c r="I19" i="6" s="1"/>
  <c r="G20" i="6"/>
  <c r="I20" i="6" s="1"/>
  <c r="G21" i="6"/>
  <c r="I21" i="6" s="1"/>
  <c r="G22" i="6"/>
  <c r="I22" i="6" s="1"/>
  <c r="G23" i="6"/>
  <c r="I23" i="6" s="1"/>
  <c r="G6" i="6"/>
  <c r="I6" i="6" s="1"/>
  <c r="E25" i="6" l="1"/>
  <c r="B65" i="4" s="1"/>
  <c r="I31" i="9"/>
  <c r="L24" i="9"/>
  <c r="L52" i="9"/>
  <c r="L44" i="9"/>
  <c r="L36" i="9"/>
  <c r="L28" i="9"/>
  <c r="L48" i="9"/>
  <c r="O53" i="9"/>
  <c r="O37" i="9"/>
  <c r="O29" i="9"/>
  <c r="O45" i="9"/>
  <c r="O25" i="9"/>
  <c r="O49" i="9"/>
  <c r="O41" i="9"/>
  <c r="O33" i="9"/>
  <c r="I27" i="9"/>
  <c r="I51" i="9"/>
  <c r="I43" i="9"/>
  <c r="I35" i="9"/>
  <c r="L12" i="9"/>
  <c r="O13" i="9"/>
  <c r="L11" i="9"/>
  <c r="O15" i="9"/>
  <c r="I21" i="9"/>
  <c r="I12" i="9"/>
  <c r="O17" i="9"/>
  <c r="I19" i="9"/>
  <c r="O23" i="9"/>
  <c r="I25" i="9"/>
  <c r="L26" i="9"/>
  <c r="O27" i="9"/>
  <c r="I29" i="9"/>
  <c r="L30" i="9"/>
  <c r="O31" i="9"/>
  <c r="I33" i="9"/>
  <c r="L34" i="9"/>
  <c r="O35" i="9"/>
  <c r="I37" i="9"/>
  <c r="L38" i="9"/>
  <c r="O39" i="9"/>
  <c r="I41" i="9"/>
  <c r="L42" i="9"/>
  <c r="O43" i="9"/>
  <c r="I45" i="9"/>
  <c r="L46" i="9"/>
  <c r="O47" i="9"/>
  <c r="I49" i="9"/>
  <c r="L50" i="9"/>
  <c r="O51" i="9"/>
  <c r="I53" i="9"/>
  <c r="L54" i="9"/>
  <c r="L17" i="9"/>
  <c r="I23" i="9"/>
  <c r="I17" i="9"/>
  <c r="I22" i="9"/>
  <c r="O14" i="9"/>
  <c r="L16" i="9"/>
  <c r="L20" i="9"/>
  <c r="O22" i="9"/>
  <c r="L18" i="9"/>
  <c r="H57" i="9"/>
  <c r="O19" i="9"/>
  <c r="I15" i="9"/>
  <c r="L22" i="9"/>
  <c r="I20" i="9"/>
  <c r="N57" i="9"/>
  <c r="I13" i="9"/>
  <c r="L14" i="9"/>
  <c r="O16" i="9"/>
  <c r="O21" i="9"/>
  <c r="L25" i="9"/>
  <c r="O26" i="9"/>
  <c r="I28" i="9"/>
  <c r="L29" i="9"/>
  <c r="O30" i="9"/>
  <c r="I32" i="9"/>
  <c r="L33" i="9"/>
  <c r="O34" i="9"/>
  <c r="I36" i="9"/>
  <c r="L37" i="9"/>
  <c r="O38" i="9"/>
  <c r="I40" i="9"/>
  <c r="L41" i="9"/>
  <c r="O42" i="9"/>
  <c r="I44" i="9"/>
  <c r="L45" i="9"/>
  <c r="O46" i="9"/>
  <c r="I48" i="9"/>
  <c r="L49" i="9"/>
  <c r="O50" i="9"/>
  <c r="I52" i="9"/>
  <c r="L53" i="9"/>
  <c r="O54" i="9"/>
  <c r="M57" i="9"/>
  <c r="G57" i="9"/>
  <c r="I14" i="9"/>
  <c r="L19" i="9"/>
  <c r="I26" i="9"/>
  <c r="L27" i="9"/>
  <c r="O28" i="9"/>
  <c r="I30" i="9"/>
  <c r="L31" i="9"/>
  <c r="O32" i="9"/>
  <c r="I34" i="9"/>
  <c r="L35" i="9"/>
  <c r="O36" i="9"/>
  <c r="I38" i="9"/>
  <c r="L39" i="9"/>
  <c r="O40" i="9"/>
  <c r="I42" i="9"/>
  <c r="L43" i="9"/>
  <c r="O44" i="9"/>
  <c r="I46" i="9"/>
  <c r="L47" i="9"/>
  <c r="O48" i="9"/>
  <c r="I50" i="9"/>
  <c r="L51" i="9"/>
  <c r="O52" i="9"/>
  <c r="I54" i="9"/>
  <c r="O12" i="9"/>
  <c r="I11" i="9"/>
  <c r="L15" i="9"/>
  <c r="O20" i="9"/>
  <c r="I18" i="9"/>
  <c r="L23" i="9"/>
  <c r="O11" i="9"/>
  <c r="I16" i="9"/>
  <c r="L21" i="9"/>
  <c r="O24" i="9"/>
  <c r="J57" i="9"/>
  <c r="L13" i="9"/>
  <c r="O18" i="9"/>
  <c r="I24" i="9"/>
  <c r="K57" i="9"/>
  <c r="B66" i="4"/>
  <c r="B55" i="4"/>
  <c r="D55" i="4" s="1"/>
  <c r="B20" i="4"/>
  <c r="D20" i="4" s="1"/>
  <c r="B13" i="4"/>
  <c r="D13" i="4" s="1"/>
  <c r="B19" i="4"/>
  <c r="D19" i="4" s="1"/>
  <c r="B56" i="4"/>
  <c r="D56" i="4" s="1"/>
  <c r="B11" i="4"/>
  <c r="D11" i="4" s="1"/>
  <c r="B12" i="4"/>
  <c r="D12" i="4" s="1"/>
  <c r="B14" i="4"/>
  <c r="D14" i="4" s="1"/>
  <c r="B15" i="4"/>
  <c r="D15" i="4" s="1"/>
  <c r="B16" i="4"/>
  <c r="D16" i="4" s="1"/>
  <c r="B17" i="4"/>
  <c r="D17" i="4" s="1"/>
  <c r="B18" i="4"/>
  <c r="D18" i="4" s="1"/>
  <c r="B43" i="4"/>
  <c r="D43" i="4" s="1"/>
  <c r="B44" i="4"/>
  <c r="D44" i="4" s="1"/>
  <c r="B42" i="4"/>
  <c r="B10" i="4"/>
  <c r="D10" i="4" s="1"/>
  <c r="B57" i="4"/>
  <c r="D57" i="4" s="1"/>
  <c r="B29" i="4"/>
  <c r="D29" i="4" s="1"/>
  <c r="B30" i="4"/>
  <c r="D30" i="4" s="1"/>
  <c r="B31" i="4"/>
  <c r="D31" i="4" s="1"/>
  <c r="B32" i="4"/>
  <c r="D32" i="4" s="1"/>
  <c r="B33" i="4"/>
  <c r="D33" i="4" s="1"/>
  <c r="B28" i="4"/>
  <c r="D28" i="4" s="1"/>
  <c r="E36" i="4" s="1"/>
  <c r="B9" i="4"/>
  <c r="D9" i="4" s="1"/>
  <c r="D74" i="4"/>
  <c r="E74" i="4"/>
  <c r="F74" i="4"/>
  <c r="C74" i="4"/>
  <c r="E60" i="4" l="1"/>
  <c r="E81" i="4" s="1"/>
  <c r="E23" i="4"/>
  <c r="E86" i="4"/>
  <c r="E79" i="4"/>
  <c r="L57" i="9"/>
  <c r="I57" i="9"/>
  <c r="O57" i="9"/>
  <c r="M10" i="6"/>
  <c r="M21" i="6"/>
  <c r="M13" i="6"/>
  <c r="M11" i="6"/>
  <c r="M20" i="6"/>
  <c r="M12" i="6"/>
  <c r="M18" i="6"/>
  <c r="M17" i="6"/>
  <c r="M25" i="6" s="1"/>
  <c r="M9" i="6"/>
  <c r="M16" i="6"/>
  <c r="M8" i="6"/>
  <c r="M23" i="6"/>
  <c r="M15" i="6"/>
  <c r="M7" i="6"/>
  <c r="M19" i="6"/>
  <c r="M22" i="6"/>
  <c r="M14" i="6"/>
  <c r="M6" i="6"/>
  <c r="B98" i="4"/>
  <c r="E59" i="4"/>
  <c r="E93" i="4"/>
  <c r="E46" i="4"/>
  <c r="D42" i="4"/>
  <c r="E82" i="4" s="1"/>
  <c r="E22" i="4"/>
  <c r="E35" i="4"/>
  <c r="E92" i="4"/>
  <c r="B88" i="4"/>
  <c r="B67" i="4" l="1"/>
  <c r="E96" i="4"/>
  <c r="E100" i="4" s="1"/>
  <c r="E69" i="4" l="1"/>
  <c r="E80" i="4" s="1"/>
  <c r="E84" i="4" s="1"/>
  <c r="E90" i="4" s="1"/>
  <c r="E103" i="4" l="1"/>
</calcChain>
</file>

<file path=xl/sharedStrings.xml><?xml version="1.0" encoding="utf-8"?>
<sst xmlns="http://schemas.openxmlformats.org/spreadsheetml/2006/main" count="426" uniqueCount="199">
  <si>
    <t>Technical Modeller Instructions</t>
  </si>
  <si>
    <r>
      <t xml:space="preserve">Complete each </t>
    </r>
    <r>
      <rPr>
        <b/>
        <sz val="11"/>
        <color theme="9" tint="-0.249977111117893"/>
        <rFont val="Calibri"/>
        <family val="2"/>
        <scheme val="minor"/>
      </rPr>
      <t>Green tab</t>
    </r>
    <r>
      <rPr>
        <sz val="11"/>
        <color theme="1"/>
        <rFont val="Calibri"/>
        <family val="2"/>
        <scheme val="minor"/>
      </rPr>
      <t xml:space="preserve"> starting left to right, entering data into the </t>
    </r>
    <r>
      <rPr>
        <b/>
        <sz val="11"/>
        <color theme="9" tint="-0.249977111117893"/>
        <rFont val="Calibri"/>
        <family val="2"/>
        <scheme val="minor"/>
      </rPr>
      <t>green cells</t>
    </r>
    <r>
      <rPr>
        <b/>
        <sz val="11"/>
        <color theme="1"/>
        <rFont val="Calibri"/>
        <family val="2"/>
        <scheme val="minor"/>
      </rPr>
      <t xml:space="preserve">. </t>
    </r>
  </si>
  <si>
    <r>
      <rPr>
        <b/>
        <sz val="11"/>
        <color theme="5" tint="-0.499984740745262"/>
        <rFont val="Calibri"/>
        <family val="2"/>
        <scheme val="minor"/>
      </rPr>
      <t>Brown tabs</t>
    </r>
    <r>
      <rPr>
        <sz val="11"/>
        <color theme="1"/>
        <rFont val="Calibri"/>
        <family val="2"/>
        <scheme val="minor"/>
      </rPr>
      <t xml:space="preserve"> are for management only</t>
    </r>
  </si>
  <si>
    <r>
      <t xml:space="preserve">On the </t>
    </r>
    <r>
      <rPr>
        <b/>
        <sz val="11"/>
        <color theme="1"/>
        <rFont val="Calibri"/>
        <family val="2"/>
        <scheme val="minor"/>
      </rPr>
      <t>Products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R4 FHIR Resources</t>
    </r>
    <r>
      <rPr>
        <sz val="11"/>
        <color theme="1"/>
        <rFont val="Calibri"/>
        <family val="2"/>
        <scheme val="minor"/>
      </rPr>
      <t xml:space="preserve"> tab you should only enter data in </t>
    </r>
    <r>
      <rPr>
        <b/>
        <sz val="11"/>
        <color theme="1"/>
        <rFont val="Calibri"/>
        <family val="2"/>
        <scheme val="minor"/>
      </rPr>
      <t>one column</t>
    </r>
    <r>
      <rPr>
        <sz val="11"/>
        <color theme="1"/>
        <rFont val="Calibri"/>
        <family val="2"/>
        <scheme val="minor"/>
      </rPr>
      <t xml:space="preserve"> for each row, you cant create, amend and evaluate a resource</t>
    </r>
  </si>
  <si>
    <t xml:space="preserve">The Summary and Scoring tab is read only, apart from two cells for percentage uplift. </t>
  </si>
  <si>
    <r>
      <t xml:space="preserve">Complete each question, do not leave blanks, with a </t>
    </r>
    <r>
      <rPr>
        <b/>
        <sz val="11"/>
        <color theme="1"/>
        <rFont val="Calibri"/>
        <family val="2"/>
        <scheme val="minor"/>
      </rPr>
      <t>Y or N</t>
    </r>
    <r>
      <rPr>
        <sz val="11"/>
        <color theme="1"/>
        <rFont val="Calibri"/>
        <family val="2"/>
        <scheme val="minor"/>
      </rPr>
      <t xml:space="preserve"> apart from</t>
    </r>
  </si>
  <si>
    <r>
      <rPr>
        <b/>
        <sz val="11"/>
        <color theme="1"/>
        <rFont val="Calibri"/>
        <family val="2"/>
        <scheme val="minor"/>
      </rPr>
      <t>FHIR Version</t>
    </r>
    <r>
      <rPr>
        <sz val="11"/>
        <color theme="1"/>
        <rFont val="Calibri"/>
        <family val="2"/>
        <scheme val="minor"/>
      </rPr>
      <t xml:space="preserve"> which requires R4 or STU3</t>
    </r>
  </si>
  <si>
    <r>
      <rPr>
        <b/>
        <sz val="11"/>
        <color theme="1"/>
        <rFont val="Calibri"/>
        <family val="2"/>
        <scheme val="minor"/>
      </rPr>
      <t xml:space="preserve">Existing or New Project </t>
    </r>
    <r>
      <rPr>
        <sz val="11"/>
        <color theme="1"/>
        <rFont val="Calibri"/>
        <family val="2"/>
        <scheme val="minor"/>
      </rPr>
      <t>which requires E or N</t>
    </r>
  </si>
  <si>
    <r>
      <t xml:space="preserve">Ongoing support in days </t>
    </r>
    <r>
      <rPr>
        <sz val="11"/>
        <color theme="1"/>
        <rFont val="Calibri"/>
        <family val="2"/>
        <scheme val="minor"/>
      </rPr>
      <t>which needs a day value</t>
    </r>
    <r>
      <rPr>
        <b/>
        <sz val="11"/>
        <color theme="1"/>
        <rFont val="Calibri"/>
        <family val="2"/>
        <scheme val="minor"/>
      </rPr>
      <t>, e.g. 5</t>
    </r>
  </si>
  <si>
    <t>Enter a Y in only one date field</t>
  </si>
  <si>
    <t>0-3 Mnth</t>
  </si>
  <si>
    <t>3-6 Mnth</t>
  </si>
  <si>
    <t>6-9 Mnth</t>
  </si>
  <si>
    <t>9-12 Mnth</t>
  </si>
  <si>
    <t>Agile - phased</t>
  </si>
  <si>
    <t>Waterfall/single drop</t>
  </si>
  <si>
    <t>Timelines (Estimated delivery date)</t>
  </si>
  <si>
    <t>Timelines (Delivery Profile)</t>
  </si>
  <si>
    <t>Please populate with project/programme contacts, i.e. do we have each of these roles assigned from the project/programme?</t>
  </si>
  <si>
    <t>Requestor Roles Assigned</t>
  </si>
  <si>
    <t>Y/N or N/A</t>
  </si>
  <si>
    <t>Sponsor</t>
  </si>
  <si>
    <t>Y</t>
  </si>
  <si>
    <t>Project Manager</t>
  </si>
  <si>
    <t>Clinician(s)</t>
  </si>
  <si>
    <t>N</t>
  </si>
  <si>
    <t>Solutions Architect</t>
  </si>
  <si>
    <t>Interoperability Architect</t>
  </si>
  <si>
    <t>Technical Lead</t>
  </si>
  <si>
    <t>Business Analyst</t>
  </si>
  <si>
    <t>Developer</t>
  </si>
  <si>
    <t>(First of Type) Implementors</t>
  </si>
  <si>
    <t>Suppliers</t>
  </si>
  <si>
    <t>Terminology Support</t>
  </si>
  <si>
    <t>Any other interested party</t>
  </si>
  <si>
    <t>STU3/R4</t>
  </si>
  <si>
    <t>Existing (E) New (N)</t>
  </si>
  <si>
    <t>Days</t>
  </si>
  <si>
    <t>Business processes Defined</t>
  </si>
  <si>
    <t>Requirements Defined</t>
  </si>
  <si>
    <t>Data Requirements Defined</t>
  </si>
  <si>
    <t>ISN submitted?</t>
  </si>
  <si>
    <t>N/A</t>
  </si>
  <si>
    <t>Logical Model Created</t>
  </si>
  <si>
    <t>PRSB Logical Model</t>
  </si>
  <si>
    <t>FHIR Version</t>
  </si>
  <si>
    <t>R4</t>
  </si>
  <si>
    <t>Existing or New Project</t>
  </si>
  <si>
    <t>Is this the correct FHIR version in IOPS opinion?</t>
  </si>
  <si>
    <t>Ongoing support in days</t>
  </si>
  <si>
    <t>Please enter any known or expected deliverables for the programme/project.</t>
  </si>
  <si>
    <t>Add a Y or N in column B and the number of items of that type to be created in column D</t>
  </si>
  <si>
    <t>IG Creation</t>
  </si>
  <si>
    <t xml:space="preserve">Create (Y) </t>
  </si>
  <si>
    <t>Score Create</t>
  </si>
  <si>
    <t>No of items Create</t>
  </si>
  <si>
    <t>Score</t>
  </si>
  <si>
    <t>Amend (Y)</t>
  </si>
  <si>
    <t>Score Amend</t>
  </si>
  <si>
    <t>No of items Amend</t>
  </si>
  <si>
    <t>Evaluate (Y)</t>
  </si>
  <si>
    <t>Score Evaluate</t>
  </si>
  <si>
    <t>No of items</t>
  </si>
  <si>
    <t>STU3 Profiles (only if STU3 project)</t>
  </si>
  <si>
    <t>FHIR Assets Extensions</t>
  </si>
  <si>
    <t>FHIR Assets Terminology Resource</t>
  </si>
  <si>
    <t>FHIR Assets Codesystems</t>
  </si>
  <si>
    <t>FHIR Assets Valuesets</t>
  </si>
  <si>
    <t>FHIR Assets ConceptMaps</t>
  </si>
  <si>
    <t>FHIR Assets SearchParameters</t>
  </si>
  <si>
    <t>FHIR Assets Operationdefinitions</t>
  </si>
  <si>
    <t>FHIR Assets CapabilitySystems</t>
  </si>
  <si>
    <t>Design Overview</t>
  </si>
  <si>
    <t>Data Mapping</t>
  </si>
  <si>
    <t>Interactions</t>
  </si>
  <si>
    <t>Logical Model</t>
  </si>
  <si>
    <t>Examples small</t>
  </si>
  <si>
    <t>Examples large</t>
  </si>
  <si>
    <t>Domain IG Page small</t>
  </si>
  <si>
    <t>Domain IG Page Large</t>
  </si>
  <si>
    <t>NHSE IG Page small</t>
  </si>
  <si>
    <t>NHSE IG Page Large</t>
  </si>
  <si>
    <t>Total score</t>
  </si>
  <si>
    <t>Please enter a Y in column B, C or D for each FHIR Profile to be created, amended or evulated</t>
  </si>
  <si>
    <t>Key Create</t>
  </si>
  <si>
    <t>Key Amend</t>
  </si>
  <si>
    <t>Key Evaluate</t>
  </si>
  <si>
    <t xml:space="preserve">1. Active core </t>
  </si>
  <si>
    <t>A</t>
  </si>
  <si>
    <t>2. Draft core</t>
  </si>
  <si>
    <t>D</t>
  </si>
  <si>
    <t xml:space="preserve">3. Non core </t>
  </si>
  <si>
    <t>4. Exists NHSE</t>
  </si>
  <si>
    <t>5. Non exists NHSE</t>
  </si>
  <si>
    <t>Create calculations</t>
  </si>
  <si>
    <t>Amend calculations</t>
  </si>
  <si>
    <t>Evaluate calculations</t>
  </si>
  <si>
    <t>FHIR Resource</t>
  </si>
  <si>
    <t>Create (Y)</t>
  </si>
  <si>
    <t>R4 Core</t>
  </si>
  <si>
    <t>NHS England exists</t>
  </si>
  <si>
    <t>Score for Core</t>
  </si>
  <si>
    <t>Score for NHSE project</t>
  </si>
  <si>
    <t>Score for NHSE project  + Core</t>
  </si>
  <si>
    <t>Patient</t>
  </si>
  <si>
    <t>Allergy Intolerance</t>
  </si>
  <si>
    <t>Encounter</t>
  </si>
  <si>
    <t>Medication</t>
  </si>
  <si>
    <t>MedicationAdministration</t>
  </si>
  <si>
    <t>MedicationDispense</t>
  </si>
  <si>
    <t>MedicationRequest</t>
  </si>
  <si>
    <t>MedicationStatement</t>
  </si>
  <si>
    <t>Practitioner</t>
  </si>
  <si>
    <t>Practitioner Role</t>
  </si>
  <si>
    <t>Procedure</t>
  </si>
  <si>
    <t>Related Person</t>
  </si>
  <si>
    <t>Composition</t>
  </si>
  <si>
    <t>Condition</t>
  </si>
  <si>
    <t>EpisodeOfCare</t>
  </si>
  <si>
    <t>Immunization</t>
  </si>
  <si>
    <t>List</t>
  </si>
  <si>
    <t>Location</t>
  </si>
  <si>
    <t>MessageHeader</t>
  </si>
  <si>
    <t>OperationOutcome</t>
  </si>
  <si>
    <t>Organization</t>
  </si>
  <si>
    <t>Service Request</t>
  </si>
  <si>
    <t>Specimen</t>
  </si>
  <si>
    <t>Provenance</t>
  </si>
  <si>
    <t>Questionnaire</t>
  </si>
  <si>
    <t>Questionnaire Response</t>
  </si>
  <si>
    <t>Audit event</t>
  </si>
  <si>
    <t>Bundle</t>
  </si>
  <si>
    <t xml:space="preserve">CarePlan </t>
  </si>
  <si>
    <t>CareTeam</t>
  </si>
  <si>
    <t>Communication</t>
  </si>
  <si>
    <t>Consent</t>
  </si>
  <si>
    <t>Device</t>
  </si>
  <si>
    <t>DiagnosticReport</t>
  </si>
  <si>
    <t>DocumentReference</t>
  </si>
  <si>
    <t>HealthCareService</t>
  </si>
  <si>
    <t>Observation</t>
  </si>
  <si>
    <t>Flag</t>
  </si>
  <si>
    <t>Schedule</t>
  </si>
  <si>
    <t>Task</t>
  </si>
  <si>
    <t>Slot</t>
  </si>
  <si>
    <t>Appointment</t>
  </si>
  <si>
    <t>FamilymemberHistory</t>
  </si>
  <si>
    <t>Observation Vital Signs</t>
  </si>
  <si>
    <t>Total</t>
  </si>
  <si>
    <t>Selected from Integration Patterns Book</t>
  </si>
  <si>
    <t>Agreed by TRG</t>
  </si>
  <si>
    <t>Architecture agreed by IOPS</t>
  </si>
  <si>
    <t>Note: READ ONLY - All data will be pulled through from previous tabs</t>
  </si>
  <si>
    <t>Percentage uplift on Tech modeller estimate</t>
  </si>
  <si>
    <t>Please enter/amend uplift as required</t>
  </si>
  <si>
    <t>Percentage uplift on Business analyst estimate</t>
  </si>
  <si>
    <t>Stakeholders</t>
  </si>
  <si>
    <t>BA</t>
  </si>
  <si>
    <t>Y/N</t>
  </si>
  <si>
    <t>Scoring profile For N</t>
  </si>
  <si>
    <t>Actual score</t>
  </si>
  <si>
    <t>Sponsor/Commissioner</t>
  </si>
  <si>
    <t>Absence of both architect and tech lead would be an issue</t>
  </si>
  <si>
    <t>Interopability Architect</t>
  </si>
  <si>
    <t>Terminology</t>
  </si>
  <si>
    <t>Any other party</t>
  </si>
  <si>
    <t>Risk Score</t>
  </si>
  <si>
    <t>Total Score</t>
  </si>
  <si>
    <t>Requirements</t>
  </si>
  <si>
    <t>If Y = 3 
If N=10</t>
  </si>
  <si>
    <t>Patterns</t>
  </si>
  <si>
    <t>Tech Modeller</t>
  </si>
  <si>
    <t>Version and Project Type</t>
  </si>
  <si>
    <t>Data</t>
  </si>
  <si>
    <t>Correct FHIR version</t>
  </si>
  <si>
    <t>Is the version of the project in line with IOPS preferred version?</t>
  </si>
  <si>
    <t>5 for STU3
0 for R4</t>
  </si>
  <si>
    <t>5 for New
2 for existing</t>
  </si>
  <si>
    <t>Products</t>
  </si>
  <si>
    <t>Create Products</t>
  </si>
  <si>
    <t>Amend Products</t>
  </si>
  <si>
    <t>Evaluate Products</t>
  </si>
  <si>
    <t xml:space="preserve">Timelines and FHIR Resources </t>
  </si>
  <si>
    <t>Timelines in 0-3 months periods</t>
  </si>
  <si>
    <t>Tech modeller deliverables</t>
  </si>
  <si>
    <t>R4 FHIR Resource dev</t>
  </si>
  <si>
    <t>Architecture</t>
  </si>
  <si>
    <t>Percentage uplift</t>
  </si>
  <si>
    <t>Total TM score days</t>
  </si>
  <si>
    <t>Core Resource Req</t>
  </si>
  <si>
    <t>Time in days in period (20 days per month)</t>
  </si>
  <si>
    <t>Tech Modellers Req</t>
  </si>
  <si>
    <t>BA deliverables</t>
  </si>
  <si>
    <t>Ongoing support</t>
  </si>
  <si>
    <t>Total BA score days</t>
  </si>
  <si>
    <t xml:space="preserve">BA activities are usually front loaded so  </t>
  </si>
  <si>
    <t>do we need to amend the calculation to reflect this</t>
  </si>
  <si>
    <t>BA's Required</t>
  </si>
  <si>
    <t>Total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</si>
</sst>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0F0F0F"/>
      <name val="Arial"/>
      <family val="2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  <xf numFmtId="16" fontId="1" fillId="0" borderId="1" xfId="0" applyNumberFormat="1" applyFont="1" applyBorder="1"/>
    <xf numFmtId="0" fontId="0" fillId="0" borderId="2" xfId="0" applyBorder="1"/>
    <xf numFmtId="0" fontId="0" fillId="3" borderId="0" xfId="0" applyFill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3" borderId="0" xfId="0" applyFont="1" applyFill="1"/>
    <xf numFmtId="0" fontId="3" fillId="0" borderId="0" xfId="0" applyFont="1"/>
    <xf numFmtId="0" fontId="0" fillId="2" borderId="0" xfId="0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9" xfId="0" applyFont="1" applyFill="1" applyBorder="1"/>
    <xf numFmtId="0" fontId="0" fillId="2" borderId="10" xfId="0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1" fillId="2" borderId="1" xfId="0" applyFont="1" applyFill="1" applyBorder="1"/>
    <xf numFmtId="16" fontId="1" fillId="2" borderId="6" xfId="0" applyNumberFormat="1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5" fillId="2" borderId="15" xfId="0" applyFont="1" applyFill="1" applyBorder="1"/>
    <xf numFmtId="0" fontId="0" fillId="5" borderId="16" xfId="0" applyFill="1" applyBorder="1"/>
    <xf numFmtId="0" fontId="0" fillId="2" borderId="5" xfId="0" applyFill="1" applyBorder="1"/>
    <xf numFmtId="0" fontId="5" fillId="2" borderId="4" xfId="0" applyFont="1" applyFill="1" applyBorder="1"/>
    <xf numFmtId="0" fontId="1" fillId="2" borderId="17" xfId="0" applyFont="1" applyFill="1" applyBorder="1"/>
    <xf numFmtId="0" fontId="0" fillId="2" borderId="11" xfId="0" applyFill="1" applyBorder="1"/>
    <xf numFmtId="0" fontId="0" fillId="5" borderId="1" xfId="0" applyFill="1" applyBorder="1"/>
    <xf numFmtId="0" fontId="5" fillId="0" borderId="15" xfId="0" applyFont="1" applyBorder="1"/>
    <xf numFmtId="0" fontId="0" fillId="2" borderId="20" xfId="0" applyFill="1" applyBorder="1"/>
    <xf numFmtId="0" fontId="0" fillId="5" borderId="21" xfId="0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7" fillId="0" borderId="0" xfId="0" applyFont="1" applyAlignment="1">
      <alignment horizontal="left" vertical="center" indent="5"/>
    </xf>
    <xf numFmtId="0" fontId="0" fillId="0" borderId="25" xfId="0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2" borderId="25" xfId="0" applyFont="1" applyFill="1" applyBorder="1"/>
    <xf numFmtId="0" fontId="1" fillId="3" borderId="1" xfId="0" applyFont="1" applyFill="1" applyBorder="1"/>
    <xf numFmtId="0" fontId="1" fillId="2" borderId="4" xfId="0" applyFont="1" applyFill="1" applyBorder="1"/>
    <xf numFmtId="0" fontId="0" fillId="2" borderId="6" xfId="0" applyFill="1" applyBorder="1"/>
    <xf numFmtId="0" fontId="0" fillId="2" borderId="22" xfId="0" applyFill="1" applyBorder="1"/>
    <xf numFmtId="0" fontId="4" fillId="2" borderId="16" xfId="0" applyFont="1" applyFill="1" applyBorder="1"/>
    <xf numFmtId="0" fontId="0" fillId="2" borderId="1" xfId="0" applyFill="1" applyBorder="1" applyAlignment="1">
      <alignment wrapText="1"/>
    </xf>
    <xf numFmtId="0" fontId="0" fillId="2" borderId="16" xfId="0" applyFill="1" applyBorder="1"/>
    <xf numFmtId="0" fontId="8" fillId="2" borderId="0" xfId="0" applyFont="1" applyFill="1"/>
    <xf numFmtId="0" fontId="8" fillId="2" borderId="10" xfId="0" applyFont="1" applyFill="1" applyBorder="1"/>
    <xf numFmtId="0" fontId="0" fillId="2" borderId="0" xfId="0" applyFill="1" applyAlignment="1">
      <alignment wrapText="1"/>
    </xf>
    <xf numFmtId="0" fontId="0" fillId="2" borderId="12" xfId="0" applyFill="1" applyBorder="1"/>
    <xf numFmtId="0" fontId="0" fillId="2" borderId="13" xfId="0" applyFill="1" applyBorder="1" applyAlignment="1">
      <alignment wrapText="1"/>
    </xf>
    <xf numFmtId="2" fontId="0" fillId="2" borderId="14" xfId="0" applyNumberFormat="1" applyFill="1" applyBorder="1"/>
    <xf numFmtId="0" fontId="4" fillId="2" borderId="22" xfId="0" applyFont="1" applyFill="1" applyBorder="1"/>
    <xf numFmtId="0" fontId="0" fillId="6" borderId="1" xfId="0" applyFill="1" applyBorder="1"/>
    <xf numFmtId="0" fontId="0" fillId="6" borderId="25" xfId="0" applyFill="1" applyBorder="1"/>
    <xf numFmtId="0" fontId="0" fillId="6" borderId="2" xfId="0" applyFill="1" applyBorder="1"/>
    <xf numFmtId="0" fontId="0" fillId="2" borderId="1" xfId="0" applyFill="1" applyBorder="1" applyAlignment="1">
      <alignment horizontal="center"/>
    </xf>
    <xf numFmtId="0" fontId="0" fillId="3" borderId="30" xfId="0" applyFill="1" applyBorder="1"/>
    <xf numFmtId="0" fontId="0" fillId="2" borderId="1" xfId="0" applyFill="1" applyBorder="1" applyAlignment="1">
      <alignment horizontal="right" wrapText="1"/>
    </xf>
    <xf numFmtId="0" fontId="1" fillId="7" borderId="18" xfId="0" applyFont="1" applyFill="1" applyBorder="1"/>
    <xf numFmtId="0" fontId="0" fillId="7" borderId="24" xfId="0" applyFill="1" applyBorder="1"/>
    <xf numFmtId="0" fontId="0" fillId="7" borderId="19" xfId="0" applyFill="1" applyBorder="1"/>
    <xf numFmtId="0" fontId="0" fillId="3" borderId="25" xfId="0" applyFill="1" applyBorder="1"/>
    <xf numFmtId="0" fontId="0" fillId="3" borderId="29" xfId="0" applyFill="1" applyBorder="1"/>
    <xf numFmtId="0" fontId="1" fillId="3" borderId="31" xfId="0" applyFont="1" applyFill="1" applyBorder="1"/>
    <xf numFmtId="0" fontId="1" fillId="3" borderId="2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22" xfId="0" applyFont="1" applyBorder="1"/>
    <xf numFmtId="0" fontId="1" fillId="6" borderId="9" xfId="0" applyFont="1" applyFill="1" applyBorder="1"/>
    <xf numFmtId="0" fontId="0" fillId="2" borderId="20" xfId="0" applyFill="1" applyBorder="1" applyAlignment="1">
      <alignment horizontal="center"/>
    </xf>
    <xf numFmtId="0" fontId="0" fillId="2" borderId="21" xfId="0" applyFill="1" applyBorder="1"/>
    <xf numFmtId="0" fontId="0" fillId="6" borderId="9" xfId="0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6" borderId="1" xfId="0" applyFill="1" applyBorder="1" applyAlignment="1">
      <alignment horizontal="right"/>
    </xf>
    <xf numFmtId="0" fontId="1" fillId="0" borderId="32" xfId="0" applyFont="1" applyBorder="1"/>
    <xf numFmtId="0" fontId="1" fillId="3" borderId="27" xfId="0" applyFont="1" applyFill="1" applyBorder="1" applyAlignment="1">
      <alignment wrapText="1"/>
    </xf>
    <xf numFmtId="0" fontId="1" fillId="3" borderId="28" xfId="0" applyFont="1" applyFill="1" applyBorder="1" applyAlignment="1">
      <alignment wrapText="1"/>
    </xf>
    <xf numFmtId="0" fontId="0" fillId="0" borderId="17" xfId="0" applyBorder="1"/>
    <xf numFmtId="0" fontId="0" fillId="0" borderId="8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7" xfId="0" applyBorder="1"/>
    <xf numFmtId="0" fontId="0" fillId="0" borderId="13" xfId="0" applyBorder="1"/>
    <xf numFmtId="0" fontId="0" fillId="0" borderId="33" xfId="0" applyBorder="1"/>
    <xf numFmtId="0" fontId="1" fillId="0" borderId="26" xfId="0" applyFont="1" applyBorder="1" applyAlignment="1">
      <alignment wrapText="1"/>
    </xf>
    <xf numFmtId="0" fontId="0" fillId="0" borderId="34" xfId="0" applyBorder="1"/>
    <xf numFmtId="0" fontId="0" fillId="3" borderId="35" xfId="0" applyFill="1" applyBorder="1"/>
    <xf numFmtId="0" fontId="0" fillId="0" borderId="36" xfId="0" applyBorder="1"/>
    <xf numFmtId="0" fontId="0" fillId="0" borderId="37" xfId="0" applyBorder="1"/>
    <xf numFmtId="0" fontId="0" fillId="3" borderId="38" xfId="0" applyFill="1" applyBorder="1"/>
    <xf numFmtId="0" fontId="11" fillId="0" borderId="2" xfId="0" applyFont="1" applyBorder="1"/>
    <xf numFmtId="0" fontId="0" fillId="2" borderId="3" xfId="0" applyFill="1" applyBorder="1" applyAlignment="1">
      <alignment wrapText="1"/>
    </xf>
    <xf numFmtId="0" fontId="8" fillId="2" borderId="26" xfId="0" applyFont="1" applyFill="1" applyBorder="1"/>
    <xf numFmtId="0" fontId="8" fillId="2" borderId="28" xfId="0" applyFont="1" applyFill="1" applyBorder="1"/>
    <xf numFmtId="9" fontId="0" fillId="2" borderId="39" xfId="0" applyNumberFormat="1" applyFill="1" applyBorder="1"/>
    <xf numFmtId="0" fontId="1" fillId="0" borderId="19" xfId="0" applyFont="1" applyBorder="1"/>
    <xf numFmtId="0" fontId="1" fillId="0" borderId="18" xfId="0" applyFont="1" applyBorder="1"/>
    <xf numFmtId="9" fontId="0" fillId="4" borderId="1" xfId="0" applyNumberFormat="1" applyFill="1" applyBorder="1" applyProtection="1">
      <protection locked="0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7A16-836F-454F-935E-153C8B01546F}">
  <dimension ref="A2:A12"/>
  <sheetViews>
    <sheetView workbookViewId="0">
      <selection activeCell="H23" sqref="H23"/>
    </sheetView>
  </sheetViews>
  <sheetFormatPr defaultRowHeight="14.45"/>
  <sheetData>
    <row r="2" spans="1:1">
      <c r="A2" s="1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s="10" t="s">
        <v>8</v>
      </c>
    </row>
    <row r="12" spans="1:1">
      <c r="A12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B0CE-3F6C-445D-AD18-1A23318E89F2}">
  <sheetPr>
    <tabColor theme="5" tint="-0.499984740745262"/>
  </sheetPr>
  <dimension ref="A1:G5"/>
  <sheetViews>
    <sheetView workbookViewId="0">
      <selection activeCell="D4" sqref="D4"/>
    </sheetView>
  </sheetViews>
  <sheetFormatPr defaultRowHeight="14.45"/>
  <cols>
    <col min="1" max="1" width="33.28515625" bestFit="1" customWidth="1"/>
    <col min="2" max="4" width="9" bestFit="1" customWidth="1"/>
    <col min="5" max="5" width="10" bestFit="1" customWidth="1"/>
    <col min="6" max="6" width="13.7109375" bestFit="1" customWidth="1"/>
    <col min="7" max="7" width="20.42578125" bestFit="1" customWidth="1"/>
  </cols>
  <sheetData>
    <row r="1" spans="1:7">
      <c r="B1" t="s">
        <v>9</v>
      </c>
    </row>
    <row r="3" spans="1:7">
      <c r="A3" s="1"/>
      <c r="B3" s="4" t="s">
        <v>10</v>
      </c>
      <c r="C3" s="5" t="s">
        <v>11</v>
      </c>
      <c r="D3" s="4" t="s">
        <v>12</v>
      </c>
      <c r="E3" s="4" t="s">
        <v>13</v>
      </c>
      <c r="F3" s="4" t="s">
        <v>14</v>
      </c>
      <c r="G3" s="4" t="s">
        <v>15</v>
      </c>
    </row>
    <row r="4" spans="1:7">
      <c r="A4" s="4" t="s">
        <v>16</v>
      </c>
      <c r="B4" s="60"/>
      <c r="C4" s="60"/>
      <c r="D4" s="60"/>
      <c r="E4" s="60"/>
      <c r="F4" s="2"/>
      <c r="G4" s="2"/>
    </row>
    <row r="5" spans="1:7">
      <c r="A5" s="4" t="s">
        <v>17</v>
      </c>
      <c r="B5" s="2"/>
      <c r="C5" s="2"/>
      <c r="D5" s="2"/>
      <c r="E5" s="2"/>
      <c r="F5" s="60"/>
      <c r="G5" s="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0C13-DA1A-478A-9E42-C5D9359825DB}">
  <sheetPr>
    <tabColor theme="9" tint="-0.249977111117893"/>
  </sheetPr>
  <dimension ref="A2:F16"/>
  <sheetViews>
    <sheetView workbookViewId="0">
      <selection activeCell="B15" sqref="B15"/>
    </sheetView>
  </sheetViews>
  <sheetFormatPr defaultRowHeight="14.45"/>
  <cols>
    <col min="1" max="1" width="26.85546875" bestFit="1" customWidth="1"/>
    <col min="2" max="2" width="10.28515625" bestFit="1" customWidth="1"/>
  </cols>
  <sheetData>
    <row r="2" spans="1:6">
      <c r="A2" t="s">
        <v>18</v>
      </c>
    </row>
    <row r="4" spans="1:6">
      <c r="A4" s="4" t="s">
        <v>19</v>
      </c>
      <c r="B4" s="4" t="s">
        <v>20</v>
      </c>
    </row>
    <row r="5" spans="1:6">
      <c r="A5" s="4" t="s">
        <v>21</v>
      </c>
      <c r="B5" s="60" t="s">
        <v>22</v>
      </c>
      <c r="C5" s="7"/>
      <c r="D5" s="7"/>
      <c r="E5" s="7"/>
      <c r="F5" s="7"/>
    </row>
    <row r="6" spans="1:6">
      <c r="A6" s="4" t="s">
        <v>23</v>
      </c>
      <c r="B6" s="60" t="s">
        <v>22</v>
      </c>
      <c r="C6" s="7"/>
      <c r="D6" s="7"/>
      <c r="E6" s="7"/>
      <c r="F6" s="7"/>
    </row>
    <row r="7" spans="1:6">
      <c r="A7" s="4" t="s">
        <v>24</v>
      </c>
      <c r="B7" s="60" t="s">
        <v>25</v>
      </c>
      <c r="C7" s="7"/>
      <c r="D7" s="7"/>
      <c r="E7" s="7"/>
      <c r="F7" s="7"/>
    </row>
    <row r="8" spans="1:6">
      <c r="A8" s="4" t="s">
        <v>26</v>
      </c>
      <c r="B8" s="60" t="s">
        <v>22</v>
      </c>
    </row>
    <row r="9" spans="1:6">
      <c r="A9" s="4" t="s">
        <v>27</v>
      </c>
      <c r="B9" s="60" t="s">
        <v>25</v>
      </c>
    </row>
    <row r="10" spans="1:6">
      <c r="A10" s="4" t="s">
        <v>28</v>
      </c>
      <c r="B10" s="60" t="s">
        <v>22</v>
      </c>
    </row>
    <row r="11" spans="1:6">
      <c r="A11" s="4" t="s">
        <v>29</v>
      </c>
      <c r="B11" s="60" t="s">
        <v>22</v>
      </c>
    </row>
    <row r="12" spans="1:6">
      <c r="A12" s="4" t="s">
        <v>30</v>
      </c>
      <c r="B12" s="60" t="s">
        <v>25</v>
      </c>
    </row>
    <row r="13" spans="1:6">
      <c r="A13" s="4" t="s">
        <v>31</v>
      </c>
      <c r="B13" s="60" t="s">
        <v>22</v>
      </c>
    </row>
    <row r="14" spans="1:6">
      <c r="A14" s="4" t="s">
        <v>32</v>
      </c>
      <c r="B14" s="60" t="s">
        <v>22</v>
      </c>
    </row>
    <row r="15" spans="1:6">
      <c r="A15" s="4" t="s">
        <v>33</v>
      </c>
      <c r="B15" s="60" t="s">
        <v>25</v>
      </c>
    </row>
    <row r="16" spans="1:6">
      <c r="A16" s="4" t="s">
        <v>34</v>
      </c>
      <c r="B16" s="60" t="s">
        <v>25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9BE5-A782-443C-B384-AA186FCE83F3}">
  <sheetPr>
    <tabColor theme="9" tint="-0.249977111117893"/>
  </sheetPr>
  <dimension ref="A2:E13"/>
  <sheetViews>
    <sheetView workbookViewId="0">
      <selection activeCell="G11" sqref="G11"/>
    </sheetView>
  </sheetViews>
  <sheetFormatPr defaultRowHeight="14.45"/>
  <cols>
    <col min="1" max="1" width="41.140625" bestFit="1" customWidth="1"/>
    <col min="2" max="2" width="10.7109375" customWidth="1"/>
    <col min="4" max="4" width="18.85546875" bestFit="1" customWidth="1"/>
  </cols>
  <sheetData>
    <row r="2" spans="1:5">
      <c r="A2" s="4"/>
      <c r="B2" s="8" t="s">
        <v>20</v>
      </c>
      <c r="C2" s="4" t="s">
        <v>35</v>
      </c>
      <c r="D2" s="4" t="s">
        <v>36</v>
      </c>
      <c r="E2" s="4" t="s">
        <v>37</v>
      </c>
    </row>
    <row r="3" spans="1:5">
      <c r="A3" s="4" t="s">
        <v>38</v>
      </c>
      <c r="B3" s="62" t="s">
        <v>22</v>
      </c>
      <c r="C3" s="2"/>
      <c r="D3" s="2"/>
      <c r="E3" s="2"/>
    </row>
    <row r="4" spans="1:5">
      <c r="A4" s="4" t="s">
        <v>39</v>
      </c>
      <c r="B4" s="62" t="s">
        <v>22</v>
      </c>
      <c r="C4" s="2"/>
      <c r="D4" s="2"/>
      <c r="E4" s="2"/>
    </row>
    <row r="5" spans="1:5">
      <c r="A5" s="4" t="s">
        <v>40</v>
      </c>
      <c r="B5" s="62" t="s">
        <v>22</v>
      </c>
      <c r="C5" s="2"/>
      <c r="D5" s="2"/>
      <c r="E5" s="2"/>
    </row>
    <row r="6" spans="1:5">
      <c r="A6" s="4" t="s">
        <v>41</v>
      </c>
      <c r="B6" s="62" t="s">
        <v>42</v>
      </c>
      <c r="C6" s="2"/>
      <c r="D6" s="2"/>
      <c r="E6" s="2"/>
    </row>
    <row r="7" spans="1:5">
      <c r="A7" s="4" t="s">
        <v>43</v>
      </c>
      <c r="B7" s="62" t="s">
        <v>22</v>
      </c>
      <c r="C7" s="2"/>
      <c r="D7" s="2"/>
      <c r="E7" s="2"/>
    </row>
    <row r="8" spans="1:5">
      <c r="A8" s="9" t="s">
        <v>44</v>
      </c>
      <c r="B8" s="62" t="s">
        <v>25</v>
      </c>
      <c r="C8" s="2"/>
      <c r="D8" s="2"/>
      <c r="E8" s="2"/>
    </row>
    <row r="9" spans="1:5">
      <c r="A9" s="4" t="s">
        <v>45</v>
      </c>
      <c r="B9" s="2"/>
      <c r="C9" s="60" t="s">
        <v>46</v>
      </c>
      <c r="D9" s="2"/>
      <c r="E9" s="2"/>
    </row>
    <row r="10" spans="1:5">
      <c r="A10" s="4" t="s">
        <v>47</v>
      </c>
      <c r="B10" s="2"/>
      <c r="C10" s="2"/>
      <c r="D10" s="60" t="s">
        <v>25</v>
      </c>
      <c r="E10" s="2"/>
    </row>
    <row r="11" spans="1:5">
      <c r="A11" s="4" t="s">
        <v>48</v>
      </c>
      <c r="B11" s="60" t="s">
        <v>22</v>
      </c>
      <c r="C11" s="2"/>
      <c r="D11" s="2"/>
      <c r="E11" s="2"/>
    </row>
    <row r="12" spans="1:5">
      <c r="A12" s="4" t="s">
        <v>49</v>
      </c>
      <c r="B12" s="2"/>
      <c r="C12" s="2"/>
      <c r="D12" s="2"/>
      <c r="E12" s="60"/>
    </row>
    <row r="13" spans="1:5">
      <c r="A1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868B-FF0C-4064-A74F-97580441C539}">
  <sheetPr>
    <tabColor theme="9" tint="-0.249977111117893"/>
  </sheetPr>
  <dimension ref="A1:M25"/>
  <sheetViews>
    <sheetView tabSelected="1" workbookViewId="0">
      <selection activeCell="N12" sqref="N12"/>
    </sheetView>
  </sheetViews>
  <sheetFormatPr defaultRowHeight="14.45"/>
  <cols>
    <col min="1" max="1" width="31" bestFit="1" customWidth="1"/>
    <col min="2" max="2" width="8.28515625" bestFit="1" customWidth="1"/>
    <col min="3" max="3" width="13.140625" bestFit="1" customWidth="1"/>
    <col min="4" max="4" width="16.7109375" bestFit="1" customWidth="1"/>
    <col min="5" max="5" width="6.5703125" customWidth="1"/>
    <col min="6" max="6" width="8.5703125" bestFit="1" customWidth="1"/>
    <col min="7" max="7" width="12.28515625" bestFit="1" customWidth="1"/>
    <col min="8" max="8" width="17.42578125" bestFit="1" customWidth="1"/>
    <col min="9" max="9" width="7.7109375" customWidth="1"/>
    <col min="10" max="10" width="9.7109375" bestFit="1" customWidth="1"/>
    <col min="11" max="11" width="13.42578125" bestFit="1" customWidth="1"/>
    <col min="12" max="12" width="10.7109375" bestFit="1" customWidth="1"/>
  </cols>
  <sheetData>
    <row r="1" spans="1:13">
      <c r="A1" t="s">
        <v>50</v>
      </c>
    </row>
    <row r="2" spans="1:13">
      <c r="A2" t="s">
        <v>51</v>
      </c>
    </row>
    <row r="3" spans="1:13" ht="15" thickBot="1"/>
    <row r="4" spans="1:13">
      <c r="A4" s="8" t="s">
        <v>52</v>
      </c>
      <c r="B4" s="73" t="s">
        <v>53</v>
      </c>
      <c r="C4" s="74" t="s">
        <v>54</v>
      </c>
      <c r="D4" s="74" t="s">
        <v>55</v>
      </c>
      <c r="E4" s="75" t="s">
        <v>56</v>
      </c>
      <c r="F4" s="73" t="s">
        <v>57</v>
      </c>
      <c r="G4" s="74" t="s">
        <v>58</v>
      </c>
      <c r="H4" s="74" t="s">
        <v>59</v>
      </c>
      <c r="I4" s="75" t="s">
        <v>56</v>
      </c>
      <c r="J4" s="73" t="s">
        <v>60</v>
      </c>
      <c r="K4" s="74" t="s">
        <v>61</v>
      </c>
      <c r="L4" s="74" t="s">
        <v>62</v>
      </c>
      <c r="M4" s="75" t="s">
        <v>56</v>
      </c>
    </row>
    <row r="5" spans="1:13">
      <c r="A5" s="101" t="s">
        <v>63</v>
      </c>
      <c r="B5" s="76" t="s">
        <v>25</v>
      </c>
      <c r="C5" s="63"/>
      <c r="D5" s="60"/>
      <c r="E5" s="52">
        <f>C5*D5</f>
        <v>0</v>
      </c>
      <c r="F5" s="76"/>
      <c r="G5" s="63"/>
      <c r="H5" s="82"/>
      <c r="I5" s="52">
        <f>G5*H5</f>
        <v>0</v>
      </c>
      <c r="J5" s="79"/>
      <c r="K5" s="2"/>
      <c r="L5" s="60"/>
      <c r="M5" s="52">
        <f>K5*L5</f>
        <v>0</v>
      </c>
    </row>
    <row r="6" spans="1:13">
      <c r="A6" s="8" t="s">
        <v>64</v>
      </c>
      <c r="B6" s="76" t="s">
        <v>25</v>
      </c>
      <c r="C6" s="63">
        <v>0.5</v>
      </c>
      <c r="D6" s="60">
        <v>1</v>
      </c>
      <c r="E6" s="52">
        <f>C6*D6</f>
        <v>0.5</v>
      </c>
      <c r="F6" s="76"/>
      <c r="G6" s="63">
        <f t="shared" ref="G6:G23" si="0">C6/2</f>
        <v>0.25</v>
      </c>
      <c r="H6" s="82"/>
      <c r="I6" s="52">
        <f>G6*H6</f>
        <v>0</v>
      </c>
      <c r="J6" s="79"/>
      <c r="K6" s="2">
        <v>0.1</v>
      </c>
      <c r="L6" s="60"/>
      <c r="M6" s="52">
        <f>K6*L6</f>
        <v>0</v>
      </c>
    </row>
    <row r="7" spans="1:13">
      <c r="A7" s="71" t="s">
        <v>65</v>
      </c>
      <c r="B7" s="76" t="s">
        <v>25</v>
      </c>
      <c r="C7" s="63">
        <v>2</v>
      </c>
      <c r="D7" s="60">
        <v>1</v>
      </c>
      <c r="E7" s="52">
        <f>C7*D7</f>
        <v>2</v>
      </c>
      <c r="F7" s="76"/>
      <c r="G7" s="63">
        <f t="shared" si="0"/>
        <v>1</v>
      </c>
      <c r="H7" s="82"/>
      <c r="I7" s="52">
        <f t="shared" ref="I7:I23" si="1">G7*H7</f>
        <v>0</v>
      </c>
      <c r="J7" s="79"/>
      <c r="K7" s="2">
        <v>0.1</v>
      </c>
      <c r="L7" s="60"/>
      <c r="M7" s="52">
        <f t="shared" ref="M7:M23" si="2">K7*L7</f>
        <v>0</v>
      </c>
    </row>
    <row r="8" spans="1:13">
      <c r="A8" s="8" t="s">
        <v>66</v>
      </c>
      <c r="B8" s="76" t="s">
        <v>25</v>
      </c>
      <c r="C8" s="63">
        <v>0.5</v>
      </c>
      <c r="D8" s="60">
        <v>1</v>
      </c>
      <c r="E8" s="52">
        <f>C8*D8</f>
        <v>0.5</v>
      </c>
      <c r="F8" s="76"/>
      <c r="G8" s="63">
        <f t="shared" si="0"/>
        <v>0.25</v>
      </c>
      <c r="H8" s="82"/>
      <c r="I8" s="52">
        <f t="shared" si="1"/>
        <v>0</v>
      </c>
      <c r="J8" s="79"/>
      <c r="K8" s="2">
        <v>0.1</v>
      </c>
      <c r="L8" s="60"/>
      <c r="M8" s="52">
        <f t="shared" si="2"/>
        <v>0</v>
      </c>
    </row>
    <row r="9" spans="1:13">
      <c r="A9" s="8" t="s">
        <v>67</v>
      </c>
      <c r="B9" s="76" t="s">
        <v>22</v>
      </c>
      <c r="C9" s="63">
        <v>0.5</v>
      </c>
      <c r="D9" s="60">
        <v>1</v>
      </c>
      <c r="E9" s="52">
        <f>C9*D9</f>
        <v>0.5</v>
      </c>
      <c r="F9" s="76"/>
      <c r="G9" s="63">
        <f t="shared" si="0"/>
        <v>0.25</v>
      </c>
      <c r="H9" s="82"/>
      <c r="I9" s="52">
        <f t="shared" si="1"/>
        <v>0</v>
      </c>
      <c r="J9" s="79"/>
      <c r="K9" s="2">
        <v>0.1</v>
      </c>
      <c r="L9" s="60"/>
      <c r="M9" s="52">
        <f t="shared" si="2"/>
        <v>0</v>
      </c>
    </row>
    <row r="10" spans="1:13">
      <c r="A10" s="8" t="s">
        <v>68</v>
      </c>
      <c r="B10" s="76" t="s">
        <v>25</v>
      </c>
      <c r="C10" s="63">
        <v>0.5</v>
      </c>
      <c r="D10" s="60"/>
      <c r="E10" s="52">
        <f>C10*D10</f>
        <v>0</v>
      </c>
      <c r="F10" s="76"/>
      <c r="G10" s="63">
        <f t="shared" si="0"/>
        <v>0.25</v>
      </c>
      <c r="H10" s="82"/>
      <c r="I10" s="52">
        <f t="shared" si="1"/>
        <v>0</v>
      </c>
      <c r="J10" s="79"/>
      <c r="K10" s="2">
        <v>0.1</v>
      </c>
      <c r="L10" s="60"/>
      <c r="M10" s="52">
        <f t="shared" si="2"/>
        <v>0</v>
      </c>
    </row>
    <row r="11" spans="1:13">
      <c r="A11" s="8" t="s">
        <v>69</v>
      </c>
      <c r="B11" s="76" t="s">
        <v>25</v>
      </c>
      <c r="C11" s="63">
        <v>0.5</v>
      </c>
      <c r="D11" s="60"/>
      <c r="E11" s="52">
        <f>C11*D11</f>
        <v>0</v>
      </c>
      <c r="F11" s="76"/>
      <c r="G11" s="63">
        <f t="shared" si="0"/>
        <v>0.25</v>
      </c>
      <c r="H11" s="82"/>
      <c r="I11" s="52">
        <f t="shared" si="1"/>
        <v>0</v>
      </c>
      <c r="J11" s="79" t="s">
        <v>22</v>
      </c>
      <c r="K11" s="2">
        <v>0.1</v>
      </c>
      <c r="L11" s="60">
        <v>1</v>
      </c>
      <c r="M11" s="52">
        <f t="shared" si="2"/>
        <v>0.1</v>
      </c>
    </row>
    <row r="12" spans="1:13">
      <c r="A12" s="8" t="s">
        <v>70</v>
      </c>
      <c r="B12" s="76" t="s">
        <v>25</v>
      </c>
      <c r="C12" s="63">
        <v>0.5</v>
      </c>
      <c r="D12" s="60"/>
      <c r="E12" s="52">
        <f>C12*D12</f>
        <v>0</v>
      </c>
      <c r="F12" s="76"/>
      <c r="G12" s="63">
        <f t="shared" si="0"/>
        <v>0.25</v>
      </c>
      <c r="H12" s="82"/>
      <c r="I12" s="52">
        <f t="shared" si="1"/>
        <v>0</v>
      </c>
      <c r="J12" s="79"/>
      <c r="K12" s="2">
        <v>0.1</v>
      </c>
      <c r="L12" s="60"/>
      <c r="M12" s="52">
        <f t="shared" si="2"/>
        <v>0</v>
      </c>
    </row>
    <row r="13" spans="1:13">
      <c r="A13" s="8" t="s">
        <v>71</v>
      </c>
      <c r="B13" s="76" t="s">
        <v>22</v>
      </c>
      <c r="C13" s="63">
        <v>1</v>
      </c>
      <c r="D13" s="60">
        <v>1</v>
      </c>
      <c r="E13" s="52">
        <f>C13*D13</f>
        <v>1</v>
      </c>
      <c r="F13" s="76"/>
      <c r="G13" s="63">
        <f t="shared" si="0"/>
        <v>0.5</v>
      </c>
      <c r="H13" s="82"/>
      <c r="I13" s="52">
        <f t="shared" si="1"/>
        <v>0</v>
      </c>
      <c r="J13" s="79"/>
      <c r="K13" s="2">
        <v>0.1</v>
      </c>
      <c r="L13" s="60"/>
      <c r="M13" s="52">
        <f t="shared" si="2"/>
        <v>0</v>
      </c>
    </row>
    <row r="14" spans="1:13">
      <c r="A14" s="8" t="s">
        <v>72</v>
      </c>
      <c r="B14" s="76" t="s">
        <v>22</v>
      </c>
      <c r="C14" s="63">
        <v>2</v>
      </c>
      <c r="D14" s="60">
        <v>1</v>
      </c>
      <c r="E14" s="52">
        <f>C14*D14</f>
        <v>2</v>
      </c>
      <c r="F14" s="76"/>
      <c r="G14" s="63">
        <f t="shared" si="0"/>
        <v>1</v>
      </c>
      <c r="H14" s="82"/>
      <c r="I14" s="52">
        <f t="shared" si="1"/>
        <v>0</v>
      </c>
      <c r="J14" s="79"/>
      <c r="K14" s="2">
        <v>0.1</v>
      </c>
      <c r="L14" s="60"/>
      <c r="M14" s="52">
        <f t="shared" si="2"/>
        <v>0</v>
      </c>
    </row>
    <row r="15" spans="1:13">
      <c r="A15" s="8" t="s">
        <v>73</v>
      </c>
      <c r="B15" s="76" t="s">
        <v>22</v>
      </c>
      <c r="C15" s="63">
        <v>1</v>
      </c>
      <c r="D15" s="60">
        <v>4</v>
      </c>
      <c r="E15" s="52">
        <f>C15*D15</f>
        <v>4</v>
      </c>
      <c r="F15" s="76"/>
      <c r="G15" s="63">
        <f t="shared" si="0"/>
        <v>0.5</v>
      </c>
      <c r="H15" s="82"/>
      <c r="I15" s="52">
        <f t="shared" si="1"/>
        <v>0</v>
      </c>
      <c r="J15" s="79"/>
      <c r="K15" s="2">
        <v>0.1</v>
      </c>
      <c r="L15" s="60"/>
      <c r="M15" s="52">
        <f t="shared" si="2"/>
        <v>0</v>
      </c>
    </row>
    <row r="16" spans="1:13">
      <c r="A16" s="8" t="s">
        <v>74</v>
      </c>
      <c r="B16" s="76" t="s">
        <v>22</v>
      </c>
      <c r="C16" s="63">
        <v>1</v>
      </c>
      <c r="D16" s="60">
        <v>3</v>
      </c>
      <c r="E16" s="52">
        <f>C16*D16</f>
        <v>3</v>
      </c>
      <c r="F16" s="76"/>
      <c r="G16" s="63">
        <f t="shared" si="0"/>
        <v>0.5</v>
      </c>
      <c r="H16" s="82"/>
      <c r="I16" s="52">
        <f t="shared" si="1"/>
        <v>0</v>
      </c>
      <c r="J16" s="79"/>
      <c r="K16" s="2">
        <v>0.1</v>
      </c>
      <c r="L16" s="60"/>
      <c r="M16" s="52">
        <f t="shared" si="2"/>
        <v>0</v>
      </c>
    </row>
    <row r="17" spans="1:13">
      <c r="A17" s="8" t="s">
        <v>75</v>
      </c>
      <c r="B17" s="76" t="s">
        <v>22</v>
      </c>
      <c r="C17" s="63">
        <v>2</v>
      </c>
      <c r="D17" s="60">
        <v>1</v>
      </c>
      <c r="E17" s="52">
        <f>C17*D17</f>
        <v>2</v>
      </c>
      <c r="F17" s="76"/>
      <c r="G17" s="63">
        <f t="shared" si="0"/>
        <v>1</v>
      </c>
      <c r="H17" s="82"/>
      <c r="I17" s="52">
        <f t="shared" si="1"/>
        <v>0</v>
      </c>
      <c r="J17" s="79"/>
      <c r="K17" s="2">
        <v>0.1</v>
      </c>
      <c r="L17" s="60"/>
      <c r="M17" s="52">
        <f t="shared" si="2"/>
        <v>0</v>
      </c>
    </row>
    <row r="18" spans="1:13">
      <c r="A18" s="72" t="s">
        <v>76</v>
      </c>
      <c r="B18" s="76" t="s">
        <v>25</v>
      </c>
      <c r="C18" s="63">
        <v>0.5</v>
      </c>
      <c r="D18" s="60"/>
      <c r="E18" s="52">
        <f>C18*D18</f>
        <v>0</v>
      </c>
      <c r="F18" s="76"/>
      <c r="G18" s="63">
        <f t="shared" si="0"/>
        <v>0.25</v>
      </c>
      <c r="H18" s="82"/>
      <c r="I18" s="52">
        <f t="shared" si="1"/>
        <v>0</v>
      </c>
      <c r="J18" s="79"/>
      <c r="K18" s="2">
        <v>0.1</v>
      </c>
      <c r="L18" s="60"/>
      <c r="M18" s="52">
        <f t="shared" si="2"/>
        <v>0</v>
      </c>
    </row>
    <row r="19" spans="1:13">
      <c r="A19" s="72" t="s">
        <v>77</v>
      </c>
      <c r="B19" s="76" t="s">
        <v>22</v>
      </c>
      <c r="C19" s="63">
        <v>1</v>
      </c>
      <c r="D19" s="60">
        <v>1</v>
      </c>
      <c r="E19" s="52">
        <f>C19*D19</f>
        <v>1</v>
      </c>
      <c r="F19" s="76"/>
      <c r="G19" s="63">
        <f t="shared" si="0"/>
        <v>0.5</v>
      </c>
      <c r="H19" s="82"/>
      <c r="I19" s="52">
        <f t="shared" si="1"/>
        <v>0</v>
      </c>
      <c r="J19" s="79"/>
      <c r="K19" s="2">
        <v>0.1</v>
      </c>
      <c r="L19" s="60"/>
      <c r="M19" s="52">
        <f t="shared" si="2"/>
        <v>0</v>
      </c>
    </row>
    <row r="20" spans="1:13">
      <c r="A20" s="72" t="s">
        <v>78</v>
      </c>
      <c r="B20" s="76" t="s">
        <v>25</v>
      </c>
      <c r="C20" s="63">
        <v>0.5</v>
      </c>
      <c r="D20" s="60"/>
      <c r="E20" s="52">
        <f>C20*D20</f>
        <v>0</v>
      </c>
      <c r="F20" s="76"/>
      <c r="G20" s="63">
        <f t="shared" si="0"/>
        <v>0.25</v>
      </c>
      <c r="H20" s="82"/>
      <c r="I20" s="52">
        <f t="shared" si="1"/>
        <v>0</v>
      </c>
      <c r="J20" s="79"/>
      <c r="K20" s="2">
        <v>0.1</v>
      </c>
      <c r="L20" s="60"/>
      <c r="M20" s="52">
        <f t="shared" si="2"/>
        <v>0</v>
      </c>
    </row>
    <row r="21" spans="1:13">
      <c r="A21" s="72" t="s">
        <v>79</v>
      </c>
      <c r="B21" s="76" t="s">
        <v>22</v>
      </c>
      <c r="C21" s="63">
        <v>1</v>
      </c>
      <c r="D21" s="60"/>
      <c r="E21" s="52">
        <f>C21*D21</f>
        <v>0</v>
      </c>
      <c r="F21" s="76"/>
      <c r="G21" s="63">
        <f t="shared" si="0"/>
        <v>0.5</v>
      </c>
      <c r="H21" s="82"/>
      <c r="I21" s="52">
        <f t="shared" si="1"/>
        <v>0</v>
      </c>
      <c r="J21" s="79"/>
      <c r="K21" s="2">
        <v>0.1</v>
      </c>
      <c r="L21" s="60"/>
      <c r="M21" s="52">
        <f t="shared" si="2"/>
        <v>0</v>
      </c>
    </row>
    <row r="22" spans="1:13">
      <c r="A22" s="72" t="s">
        <v>80</v>
      </c>
      <c r="B22" s="76" t="s">
        <v>25</v>
      </c>
      <c r="C22" s="63">
        <v>0.5</v>
      </c>
      <c r="D22" s="60">
        <v>6</v>
      </c>
      <c r="E22" s="52">
        <f>C22*D22</f>
        <v>3</v>
      </c>
      <c r="F22" s="76"/>
      <c r="G22" s="63">
        <f t="shared" si="0"/>
        <v>0.25</v>
      </c>
      <c r="H22" s="82"/>
      <c r="I22" s="52">
        <f t="shared" si="1"/>
        <v>0</v>
      </c>
      <c r="J22" s="79"/>
      <c r="K22" s="2">
        <v>0.1</v>
      </c>
      <c r="L22" s="60"/>
      <c r="M22" s="52">
        <f t="shared" si="2"/>
        <v>0</v>
      </c>
    </row>
    <row r="23" spans="1:13" ht="15" thickBot="1">
      <c r="A23" s="72" t="s">
        <v>81</v>
      </c>
      <c r="B23" s="76" t="s">
        <v>25</v>
      </c>
      <c r="C23" s="77">
        <v>1</v>
      </c>
      <c r="D23" s="60">
        <v>6</v>
      </c>
      <c r="E23" s="78">
        <f>C23*D23</f>
        <v>6</v>
      </c>
      <c r="F23" s="76"/>
      <c r="G23" s="77">
        <f t="shared" si="0"/>
        <v>0.5</v>
      </c>
      <c r="H23" s="82"/>
      <c r="I23" s="78">
        <f t="shared" si="1"/>
        <v>0</v>
      </c>
      <c r="J23" s="79"/>
      <c r="K23" s="36">
        <v>0.1</v>
      </c>
      <c r="L23" s="60"/>
      <c r="M23" s="78">
        <f t="shared" si="2"/>
        <v>0</v>
      </c>
    </row>
    <row r="24" spans="1:13" ht="15" thickBot="1"/>
    <row r="25" spans="1:13" ht="15" thickBot="1">
      <c r="D25" s="80" t="s">
        <v>82</v>
      </c>
      <c r="E25" s="81">
        <f>SUM(E5:E23)</f>
        <v>25.5</v>
      </c>
      <c r="H25" s="80" t="s">
        <v>82</v>
      </c>
      <c r="I25" s="81">
        <f>SUM(I5:I23)</f>
        <v>0</v>
      </c>
      <c r="L25" s="80" t="s">
        <v>82</v>
      </c>
      <c r="M25" s="81">
        <f>SUM(M5:M23)</f>
        <v>0.1</v>
      </c>
    </row>
  </sheetData>
  <conditionalFormatting sqref="B5:B23">
    <cfRule type="expression" dxfId="21" priority="5" stopIfTrue="1">
      <formula>J5="Y"</formula>
    </cfRule>
    <cfRule type="expression" dxfId="20" priority="6">
      <formula>F5="Y"</formula>
    </cfRule>
  </conditionalFormatting>
  <conditionalFormatting sqref="F5:F23">
    <cfRule type="expression" dxfId="19" priority="3">
      <formula>J5="Y"</formula>
    </cfRule>
    <cfRule type="expression" dxfId="18" priority="4">
      <formula>B5="Y"</formula>
    </cfRule>
  </conditionalFormatting>
  <conditionalFormatting sqref="J5:J23">
    <cfRule type="expression" dxfId="17" priority="1">
      <formula>F5="Y"</formula>
    </cfRule>
    <cfRule type="expression" dxfId="16" priority="2">
      <formula>B5="Y"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3262-4736-4016-BCE4-2642B214D01F}">
  <sheetPr>
    <tabColor theme="9" tint="-0.249977111117893"/>
  </sheetPr>
  <dimension ref="A1:R57"/>
  <sheetViews>
    <sheetView workbookViewId="0">
      <pane ySplit="10" topLeftCell="A43" activePane="bottomLeft" state="frozen"/>
      <selection pane="bottomLeft" activeCell="C54" sqref="C54"/>
    </sheetView>
  </sheetViews>
  <sheetFormatPr defaultRowHeight="14.45"/>
  <cols>
    <col min="1" max="1" width="24.7109375" bestFit="1" customWidth="1"/>
    <col min="2" max="4" width="11.85546875" customWidth="1"/>
    <col min="5" max="5" width="12.28515625" customWidth="1"/>
    <col min="6" max="6" width="16.5703125" bestFit="1" customWidth="1"/>
    <col min="7" max="7" width="13.140625" customWidth="1"/>
    <col min="8" max="9" width="13.140625" style="7" customWidth="1"/>
    <col min="10" max="10" width="13.140625" customWidth="1"/>
    <col min="11" max="12" width="13.140625" style="7" customWidth="1"/>
    <col min="13" max="13" width="13.140625" customWidth="1"/>
    <col min="14" max="15" width="13.140625" style="7" customWidth="1"/>
  </cols>
  <sheetData>
    <row r="1" spans="1:18">
      <c r="A1" t="s">
        <v>83</v>
      </c>
    </row>
    <row r="2" spans="1:18" ht="15" thickBot="1">
      <c r="A2" s="12" t="s">
        <v>84</v>
      </c>
      <c r="E2" s="12" t="s">
        <v>85</v>
      </c>
      <c r="H2"/>
      <c r="I2" s="12" t="s">
        <v>86</v>
      </c>
    </row>
    <row r="3" spans="1:18">
      <c r="A3" s="86" t="s">
        <v>87</v>
      </c>
      <c r="B3" s="92" t="s">
        <v>88</v>
      </c>
      <c r="C3" s="87">
        <v>0</v>
      </c>
      <c r="E3" s="86" t="s">
        <v>87</v>
      </c>
      <c r="F3" s="92" t="s">
        <v>88</v>
      </c>
      <c r="G3" s="87">
        <v>0</v>
      </c>
      <c r="H3"/>
      <c r="I3" s="86" t="s">
        <v>87</v>
      </c>
      <c r="J3" s="92" t="s">
        <v>88</v>
      </c>
      <c r="K3" s="87">
        <v>0.05</v>
      </c>
      <c r="Q3" s="7"/>
      <c r="R3" s="7"/>
    </row>
    <row r="4" spans="1:18">
      <c r="A4" s="88" t="s">
        <v>89</v>
      </c>
      <c r="B4" t="s">
        <v>90</v>
      </c>
      <c r="C4" s="89">
        <v>1</v>
      </c>
      <c r="E4" s="88" t="s">
        <v>89</v>
      </c>
      <c r="F4" t="s">
        <v>90</v>
      </c>
      <c r="G4" s="89">
        <v>0.5</v>
      </c>
      <c r="H4"/>
      <c r="I4" s="88" t="s">
        <v>89</v>
      </c>
      <c r="J4" t="s">
        <v>90</v>
      </c>
      <c r="K4" s="89">
        <v>0.05</v>
      </c>
      <c r="Q4" s="7"/>
      <c r="R4" s="7"/>
    </row>
    <row r="5" spans="1:18" ht="15" thickBot="1">
      <c r="A5" s="88" t="s">
        <v>91</v>
      </c>
      <c r="B5" t="s">
        <v>25</v>
      </c>
      <c r="C5" s="89">
        <v>0</v>
      </c>
      <c r="E5" s="88" t="s">
        <v>91</v>
      </c>
      <c r="F5" t="s">
        <v>25</v>
      </c>
      <c r="G5" s="89">
        <v>0</v>
      </c>
      <c r="H5"/>
      <c r="I5" s="88" t="s">
        <v>91</v>
      </c>
      <c r="J5" t="s">
        <v>25</v>
      </c>
      <c r="K5" s="89">
        <v>0.05</v>
      </c>
      <c r="Q5" s="7"/>
      <c r="R5" s="7"/>
    </row>
    <row r="6" spans="1:18">
      <c r="A6" s="86" t="s">
        <v>92</v>
      </c>
      <c r="B6" s="92" t="s">
        <v>22</v>
      </c>
      <c r="C6" s="87">
        <v>0</v>
      </c>
      <c r="E6" s="86" t="s">
        <v>92</v>
      </c>
      <c r="F6" s="92" t="s">
        <v>22</v>
      </c>
      <c r="G6" s="87">
        <v>0.5</v>
      </c>
      <c r="H6"/>
      <c r="I6" s="86" t="s">
        <v>92</v>
      </c>
      <c r="J6" s="92" t="s">
        <v>22</v>
      </c>
      <c r="K6" s="87">
        <v>0.05</v>
      </c>
      <c r="Q6" s="7"/>
      <c r="R6" s="7"/>
    </row>
    <row r="7" spans="1:18" ht="15" thickBot="1">
      <c r="A7" s="90" t="s">
        <v>93</v>
      </c>
      <c r="B7" s="93" t="s">
        <v>25</v>
      </c>
      <c r="C7" s="91">
        <v>1</v>
      </c>
      <c r="E7" s="90" t="s">
        <v>93</v>
      </c>
      <c r="F7" s="93" t="s">
        <v>25</v>
      </c>
      <c r="G7" s="91">
        <v>0</v>
      </c>
      <c r="H7"/>
      <c r="I7" s="90" t="s">
        <v>93</v>
      </c>
      <c r="J7" s="93" t="s">
        <v>25</v>
      </c>
      <c r="K7" s="91">
        <v>0</v>
      </c>
      <c r="Q7" s="7"/>
      <c r="R7" s="7"/>
    </row>
    <row r="8" spans="1:18" ht="15" thickBot="1"/>
    <row r="9" spans="1:18" ht="15" thickBot="1">
      <c r="G9" s="109" t="s">
        <v>94</v>
      </c>
      <c r="H9" s="110"/>
      <c r="I9" s="111"/>
      <c r="J9" s="109" t="s">
        <v>95</v>
      </c>
      <c r="K9" s="110"/>
      <c r="L9" s="111"/>
      <c r="M9" s="109" t="s">
        <v>96</v>
      </c>
      <c r="N9" s="110"/>
      <c r="O9" s="111"/>
    </row>
    <row r="10" spans="1:18" ht="32.450000000000003" customHeight="1" thickBot="1">
      <c r="A10" s="42" t="s">
        <v>97</v>
      </c>
      <c r="B10" s="44" t="s">
        <v>98</v>
      </c>
      <c r="C10" s="83" t="s">
        <v>57</v>
      </c>
      <c r="D10" s="83" t="s">
        <v>60</v>
      </c>
      <c r="E10" s="43" t="s">
        <v>99</v>
      </c>
      <c r="F10" s="83" t="s">
        <v>100</v>
      </c>
      <c r="G10" s="95" t="s">
        <v>101</v>
      </c>
      <c r="H10" s="84" t="s">
        <v>102</v>
      </c>
      <c r="I10" s="85" t="s">
        <v>103</v>
      </c>
      <c r="J10" s="95" t="s">
        <v>101</v>
      </c>
      <c r="K10" s="84" t="s">
        <v>102</v>
      </c>
      <c r="L10" s="85" t="s">
        <v>103</v>
      </c>
      <c r="M10" s="95" t="s">
        <v>101</v>
      </c>
      <c r="N10" s="84" t="s">
        <v>102</v>
      </c>
      <c r="O10" s="85" t="s">
        <v>103</v>
      </c>
    </row>
    <row r="11" spans="1:18">
      <c r="A11" s="69" t="s">
        <v>104</v>
      </c>
      <c r="B11" s="61"/>
      <c r="C11" s="61"/>
      <c r="D11" s="61" t="s">
        <v>22</v>
      </c>
      <c r="E11" s="41" t="s">
        <v>88</v>
      </c>
      <c r="F11" s="94" t="s">
        <v>22</v>
      </c>
      <c r="G11" s="96">
        <f>IF(B11="Y",VLOOKUP(E11,$B$3:$C$5,2,FALSE),0)</f>
        <v>0</v>
      </c>
      <c r="H11" s="41">
        <f>IF(B11="Y",VLOOKUP(F11,$B$6:$C$7,2,FALSE),0)</f>
        <v>0</v>
      </c>
      <c r="I11" s="97">
        <f>H11+G11</f>
        <v>0</v>
      </c>
      <c r="J11" s="96">
        <f>IF(C11="Y",VLOOKUP(E11,$F$3:$G$5,2,FALSE),0)</f>
        <v>0</v>
      </c>
      <c r="K11" s="41">
        <f>IF(C11="Y",VLOOKUP(F11,$F$6:$G$7,2,FALSE),0)</f>
        <v>0</v>
      </c>
      <c r="L11" s="97">
        <f>K11+J11</f>
        <v>0</v>
      </c>
      <c r="M11" s="96">
        <f>IF(D11="Y",VLOOKUP(E11,$J$3:$K$5,2,FALSE),0)</f>
        <v>0.05</v>
      </c>
      <c r="N11" s="41">
        <f>IF(D11="Y",VLOOKUP(F11,$J$6:$K$7,2,FALSE),0)</f>
        <v>0.05</v>
      </c>
      <c r="O11" s="97">
        <f>N11+M11</f>
        <v>0.1</v>
      </c>
    </row>
    <row r="12" spans="1:18">
      <c r="A12" s="69" t="s">
        <v>105</v>
      </c>
      <c r="B12" s="61"/>
      <c r="C12" s="61"/>
      <c r="D12" s="61"/>
      <c r="E12" s="41" t="s">
        <v>88</v>
      </c>
      <c r="F12" s="94" t="s">
        <v>25</v>
      </c>
      <c r="G12" s="96">
        <f t="shared" ref="G12:G54" si="0">IF(B12="Y",VLOOKUP(E12,$B$3:$C$5,2,FALSE),0)</f>
        <v>0</v>
      </c>
      <c r="H12" s="41">
        <f t="shared" ref="H12:H54" si="1">IF(B12="Y",VLOOKUP(F12,$B$6:$C$7,2,FALSE),0)</f>
        <v>0</v>
      </c>
      <c r="I12" s="97">
        <f t="shared" ref="I12:I54" si="2">H12+G12</f>
        <v>0</v>
      </c>
      <c r="J12" s="96">
        <f t="shared" ref="J12:J54" si="3">IF(C12="Y",VLOOKUP(E12,$F$3:$G$5,2,FALSE),0)</f>
        <v>0</v>
      </c>
      <c r="K12" s="41">
        <f t="shared" ref="K12:K54" si="4">IF(C12="Y",VLOOKUP(F12,$F$6:$G$7,2,FALSE),0)</f>
        <v>0</v>
      </c>
      <c r="L12" s="97">
        <f t="shared" ref="L12:L54" si="5">K12+J12</f>
        <v>0</v>
      </c>
      <c r="M12" s="96">
        <f t="shared" ref="M12:M54" si="6">IF(D12="Y",VLOOKUP(E12,$J$3:$K$5,2,FALSE),0)</f>
        <v>0</v>
      </c>
      <c r="N12" s="41">
        <f t="shared" ref="N12:N54" si="7">IF(D12="Y",VLOOKUP(F12,$J$6:$K$7,2,FALSE),0)</f>
        <v>0</v>
      </c>
      <c r="O12" s="97">
        <f t="shared" ref="O12:O54" si="8">N12+M12</f>
        <v>0</v>
      </c>
    </row>
    <row r="13" spans="1:18">
      <c r="A13" s="3" t="s">
        <v>106</v>
      </c>
      <c r="B13" s="61"/>
      <c r="C13" s="61"/>
      <c r="D13" s="61"/>
      <c r="E13" s="41" t="s">
        <v>88</v>
      </c>
      <c r="F13" s="94" t="s">
        <v>22</v>
      </c>
      <c r="G13" s="96">
        <f t="shared" si="0"/>
        <v>0</v>
      </c>
      <c r="H13" s="41">
        <f t="shared" si="1"/>
        <v>0</v>
      </c>
      <c r="I13" s="97">
        <f t="shared" si="2"/>
        <v>0</v>
      </c>
      <c r="J13" s="96">
        <f t="shared" si="3"/>
        <v>0</v>
      </c>
      <c r="K13" s="41">
        <f t="shared" si="4"/>
        <v>0</v>
      </c>
      <c r="L13" s="97">
        <f t="shared" si="5"/>
        <v>0</v>
      </c>
      <c r="M13" s="96">
        <f t="shared" si="6"/>
        <v>0</v>
      </c>
      <c r="N13" s="41">
        <f t="shared" si="7"/>
        <v>0</v>
      </c>
      <c r="O13" s="97">
        <f t="shared" si="8"/>
        <v>0</v>
      </c>
    </row>
    <row r="14" spans="1:18">
      <c r="A14" s="3" t="s">
        <v>107</v>
      </c>
      <c r="B14" s="61"/>
      <c r="C14" s="61"/>
      <c r="D14" s="61"/>
      <c r="E14" s="41" t="s">
        <v>88</v>
      </c>
      <c r="F14" s="94" t="s">
        <v>22</v>
      </c>
      <c r="G14" s="96">
        <f t="shared" si="0"/>
        <v>0</v>
      </c>
      <c r="H14" s="41">
        <f t="shared" si="1"/>
        <v>0</v>
      </c>
      <c r="I14" s="97">
        <f t="shared" si="2"/>
        <v>0</v>
      </c>
      <c r="J14" s="96">
        <f t="shared" si="3"/>
        <v>0</v>
      </c>
      <c r="K14" s="41">
        <f t="shared" si="4"/>
        <v>0</v>
      </c>
      <c r="L14" s="97">
        <f t="shared" si="5"/>
        <v>0</v>
      </c>
      <c r="M14" s="96">
        <f t="shared" si="6"/>
        <v>0</v>
      </c>
      <c r="N14" s="41">
        <f t="shared" si="7"/>
        <v>0</v>
      </c>
      <c r="O14" s="97">
        <f t="shared" si="8"/>
        <v>0</v>
      </c>
    </row>
    <row r="15" spans="1:18">
      <c r="A15" s="3" t="s">
        <v>108</v>
      </c>
      <c r="B15" s="61"/>
      <c r="C15" s="61"/>
      <c r="D15" s="61"/>
      <c r="E15" s="41" t="s">
        <v>88</v>
      </c>
      <c r="F15" s="94" t="s">
        <v>25</v>
      </c>
      <c r="G15" s="96">
        <f t="shared" si="0"/>
        <v>0</v>
      </c>
      <c r="H15" s="41">
        <f t="shared" si="1"/>
        <v>0</v>
      </c>
      <c r="I15" s="97">
        <f t="shared" si="2"/>
        <v>0</v>
      </c>
      <c r="J15" s="96">
        <f t="shared" si="3"/>
        <v>0</v>
      </c>
      <c r="K15" s="41">
        <f t="shared" si="4"/>
        <v>0</v>
      </c>
      <c r="L15" s="97">
        <f t="shared" si="5"/>
        <v>0</v>
      </c>
      <c r="M15" s="96">
        <f t="shared" si="6"/>
        <v>0</v>
      </c>
      <c r="N15" s="41">
        <f t="shared" si="7"/>
        <v>0</v>
      </c>
      <c r="O15" s="97">
        <f t="shared" si="8"/>
        <v>0</v>
      </c>
    </row>
    <row r="16" spans="1:18">
      <c r="A16" s="3" t="s">
        <v>109</v>
      </c>
      <c r="B16" s="61"/>
      <c r="C16" s="61"/>
      <c r="D16" s="61"/>
      <c r="E16" s="41" t="s">
        <v>88</v>
      </c>
      <c r="F16" s="94" t="s">
        <v>22</v>
      </c>
      <c r="G16" s="96">
        <f t="shared" si="0"/>
        <v>0</v>
      </c>
      <c r="H16" s="41">
        <f t="shared" si="1"/>
        <v>0</v>
      </c>
      <c r="I16" s="97">
        <f t="shared" si="2"/>
        <v>0</v>
      </c>
      <c r="J16" s="96">
        <f t="shared" si="3"/>
        <v>0</v>
      </c>
      <c r="K16" s="41">
        <f t="shared" si="4"/>
        <v>0</v>
      </c>
      <c r="L16" s="97">
        <f t="shared" si="5"/>
        <v>0</v>
      </c>
      <c r="M16" s="96">
        <f t="shared" si="6"/>
        <v>0</v>
      </c>
      <c r="N16" s="41">
        <f t="shared" si="7"/>
        <v>0</v>
      </c>
      <c r="O16" s="97">
        <f t="shared" si="8"/>
        <v>0</v>
      </c>
    </row>
    <row r="17" spans="1:15">
      <c r="A17" s="3" t="s">
        <v>110</v>
      </c>
      <c r="B17" s="61"/>
      <c r="C17" s="61"/>
      <c r="D17" s="61"/>
      <c r="E17" s="41" t="s">
        <v>88</v>
      </c>
      <c r="F17" s="94" t="s">
        <v>22</v>
      </c>
      <c r="G17" s="96">
        <f t="shared" si="0"/>
        <v>0</v>
      </c>
      <c r="H17" s="41">
        <f t="shared" si="1"/>
        <v>0</v>
      </c>
      <c r="I17" s="97">
        <f t="shared" si="2"/>
        <v>0</v>
      </c>
      <c r="J17" s="96">
        <f t="shared" si="3"/>
        <v>0</v>
      </c>
      <c r="K17" s="41">
        <f t="shared" si="4"/>
        <v>0</v>
      </c>
      <c r="L17" s="97">
        <f t="shared" si="5"/>
        <v>0</v>
      </c>
      <c r="M17" s="96">
        <f t="shared" si="6"/>
        <v>0</v>
      </c>
      <c r="N17" s="41">
        <f t="shared" si="7"/>
        <v>0</v>
      </c>
      <c r="O17" s="97">
        <f t="shared" si="8"/>
        <v>0</v>
      </c>
    </row>
    <row r="18" spans="1:15">
      <c r="A18" s="3" t="s">
        <v>111</v>
      </c>
      <c r="B18" s="61"/>
      <c r="C18" s="61"/>
      <c r="D18" s="61"/>
      <c r="E18" s="41" t="s">
        <v>88</v>
      </c>
      <c r="F18" s="94" t="s">
        <v>22</v>
      </c>
      <c r="G18" s="96">
        <f t="shared" si="0"/>
        <v>0</v>
      </c>
      <c r="H18" s="41">
        <f t="shared" si="1"/>
        <v>0</v>
      </c>
      <c r="I18" s="97">
        <f t="shared" si="2"/>
        <v>0</v>
      </c>
      <c r="J18" s="96">
        <f t="shared" si="3"/>
        <v>0</v>
      </c>
      <c r="K18" s="41">
        <f t="shared" si="4"/>
        <v>0</v>
      </c>
      <c r="L18" s="97">
        <f t="shared" si="5"/>
        <v>0</v>
      </c>
      <c r="M18" s="96">
        <f t="shared" si="6"/>
        <v>0</v>
      </c>
      <c r="N18" s="41">
        <f t="shared" si="7"/>
        <v>0</v>
      </c>
      <c r="O18" s="97">
        <f t="shared" si="8"/>
        <v>0</v>
      </c>
    </row>
    <row r="19" spans="1:15">
      <c r="A19" s="3" t="s">
        <v>112</v>
      </c>
      <c r="B19" s="61"/>
      <c r="C19" s="61"/>
      <c r="D19" s="61" t="s">
        <v>22</v>
      </c>
      <c r="E19" s="41" t="s">
        <v>88</v>
      </c>
      <c r="F19" s="94" t="s">
        <v>22</v>
      </c>
      <c r="G19" s="96">
        <f t="shared" si="0"/>
        <v>0</v>
      </c>
      <c r="H19" s="41">
        <f t="shared" si="1"/>
        <v>0</v>
      </c>
      <c r="I19" s="97">
        <f t="shared" si="2"/>
        <v>0</v>
      </c>
      <c r="J19" s="96">
        <f t="shared" si="3"/>
        <v>0</v>
      </c>
      <c r="K19" s="41">
        <f t="shared" si="4"/>
        <v>0</v>
      </c>
      <c r="L19" s="97">
        <f t="shared" si="5"/>
        <v>0</v>
      </c>
      <c r="M19" s="96">
        <f t="shared" si="6"/>
        <v>0.05</v>
      </c>
      <c r="N19" s="41">
        <f t="shared" si="7"/>
        <v>0.05</v>
      </c>
      <c r="O19" s="97">
        <f t="shared" si="8"/>
        <v>0.1</v>
      </c>
    </row>
    <row r="20" spans="1:15">
      <c r="A20" s="3" t="s">
        <v>113</v>
      </c>
      <c r="B20" s="61"/>
      <c r="C20" s="61"/>
      <c r="D20" s="61" t="s">
        <v>22</v>
      </c>
      <c r="E20" s="41" t="s">
        <v>88</v>
      </c>
      <c r="F20" s="94" t="s">
        <v>22</v>
      </c>
      <c r="G20" s="96">
        <f t="shared" si="0"/>
        <v>0</v>
      </c>
      <c r="H20" s="41">
        <f t="shared" si="1"/>
        <v>0</v>
      </c>
      <c r="I20" s="97">
        <f t="shared" si="2"/>
        <v>0</v>
      </c>
      <c r="J20" s="96">
        <f t="shared" si="3"/>
        <v>0</v>
      </c>
      <c r="K20" s="41">
        <f t="shared" si="4"/>
        <v>0</v>
      </c>
      <c r="L20" s="97">
        <f t="shared" si="5"/>
        <v>0</v>
      </c>
      <c r="M20" s="96">
        <f t="shared" si="6"/>
        <v>0.05</v>
      </c>
      <c r="N20" s="41">
        <f t="shared" si="7"/>
        <v>0.05</v>
      </c>
      <c r="O20" s="97">
        <f t="shared" si="8"/>
        <v>0.1</v>
      </c>
    </row>
    <row r="21" spans="1:15">
      <c r="A21" s="3" t="s">
        <v>114</v>
      </c>
      <c r="B21" s="61"/>
      <c r="C21" s="61"/>
      <c r="D21" s="61"/>
      <c r="E21" s="41" t="s">
        <v>88</v>
      </c>
      <c r="F21" s="94" t="s">
        <v>25</v>
      </c>
      <c r="G21" s="96">
        <f t="shared" si="0"/>
        <v>0</v>
      </c>
      <c r="H21" s="41">
        <f t="shared" si="1"/>
        <v>0</v>
      </c>
      <c r="I21" s="97">
        <f t="shared" si="2"/>
        <v>0</v>
      </c>
      <c r="J21" s="96">
        <f t="shared" si="3"/>
        <v>0</v>
      </c>
      <c r="K21" s="41">
        <f t="shared" si="4"/>
        <v>0</v>
      </c>
      <c r="L21" s="97">
        <f t="shared" si="5"/>
        <v>0</v>
      </c>
      <c r="M21" s="96">
        <f t="shared" si="6"/>
        <v>0</v>
      </c>
      <c r="N21" s="41">
        <f t="shared" si="7"/>
        <v>0</v>
      </c>
      <c r="O21" s="97">
        <f t="shared" si="8"/>
        <v>0</v>
      </c>
    </row>
    <row r="22" spans="1:15">
      <c r="A22" s="3" t="s">
        <v>115</v>
      </c>
      <c r="B22" s="61"/>
      <c r="C22" s="61"/>
      <c r="D22" s="61"/>
      <c r="E22" s="41" t="s">
        <v>88</v>
      </c>
      <c r="F22" s="94" t="s">
        <v>25</v>
      </c>
      <c r="G22" s="96">
        <f t="shared" si="0"/>
        <v>0</v>
      </c>
      <c r="H22" s="41">
        <f t="shared" si="1"/>
        <v>0</v>
      </c>
      <c r="I22" s="97">
        <f t="shared" si="2"/>
        <v>0</v>
      </c>
      <c r="J22" s="96">
        <f t="shared" si="3"/>
        <v>0</v>
      </c>
      <c r="K22" s="41">
        <f t="shared" si="4"/>
        <v>0</v>
      </c>
      <c r="L22" s="97">
        <f t="shared" si="5"/>
        <v>0</v>
      </c>
      <c r="M22" s="96">
        <f t="shared" si="6"/>
        <v>0</v>
      </c>
      <c r="N22" s="41">
        <f t="shared" si="7"/>
        <v>0</v>
      </c>
      <c r="O22" s="97">
        <f t="shared" si="8"/>
        <v>0</v>
      </c>
    </row>
    <row r="23" spans="1:15">
      <c r="A23" s="3" t="s">
        <v>116</v>
      </c>
      <c r="B23" s="61"/>
      <c r="C23" s="61"/>
      <c r="D23" s="61"/>
      <c r="E23" s="41" t="s">
        <v>88</v>
      </c>
      <c r="F23" s="94" t="s">
        <v>22</v>
      </c>
      <c r="G23" s="96">
        <f t="shared" si="0"/>
        <v>0</v>
      </c>
      <c r="H23" s="41">
        <f t="shared" si="1"/>
        <v>0</v>
      </c>
      <c r="I23" s="97">
        <f t="shared" si="2"/>
        <v>0</v>
      </c>
      <c r="J23" s="96">
        <f t="shared" si="3"/>
        <v>0</v>
      </c>
      <c r="K23" s="41">
        <f t="shared" si="4"/>
        <v>0</v>
      </c>
      <c r="L23" s="97">
        <f t="shared" si="5"/>
        <v>0</v>
      </c>
      <c r="M23" s="96">
        <f t="shared" si="6"/>
        <v>0</v>
      </c>
      <c r="N23" s="41">
        <f t="shared" si="7"/>
        <v>0</v>
      </c>
      <c r="O23" s="97">
        <f t="shared" si="8"/>
        <v>0</v>
      </c>
    </row>
    <row r="24" spans="1:15">
      <c r="A24" s="3" t="s">
        <v>117</v>
      </c>
      <c r="B24" s="61"/>
      <c r="C24" s="61"/>
      <c r="D24" s="61"/>
      <c r="E24" s="41" t="s">
        <v>88</v>
      </c>
      <c r="F24" s="94" t="s">
        <v>22</v>
      </c>
      <c r="G24" s="96">
        <f t="shared" si="0"/>
        <v>0</v>
      </c>
      <c r="H24" s="41">
        <f t="shared" si="1"/>
        <v>0</v>
      </c>
      <c r="I24" s="97">
        <f t="shared" si="2"/>
        <v>0</v>
      </c>
      <c r="J24" s="96">
        <f t="shared" si="3"/>
        <v>0</v>
      </c>
      <c r="K24" s="41">
        <f t="shared" si="4"/>
        <v>0</v>
      </c>
      <c r="L24" s="97">
        <f t="shared" si="5"/>
        <v>0</v>
      </c>
      <c r="M24" s="96">
        <f t="shared" si="6"/>
        <v>0</v>
      </c>
      <c r="N24" s="41">
        <f t="shared" si="7"/>
        <v>0</v>
      </c>
      <c r="O24" s="97">
        <f t="shared" si="8"/>
        <v>0</v>
      </c>
    </row>
    <row r="25" spans="1:15">
      <c r="A25" s="3" t="s">
        <v>118</v>
      </c>
      <c r="B25" s="61"/>
      <c r="C25" s="61"/>
      <c r="D25" s="61"/>
      <c r="E25" s="41" t="s">
        <v>88</v>
      </c>
      <c r="F25" s="94" t="s">
        <v>25</v>
      </c>
      <c r="G25" s="96">
        <f t="shared" si="0"/>
        <v>0</v>
      </c>
      <c r="H25" s="41">
        <f t="shared" si="1"/>
        <v>0</v>
      </c>
      <c r="I25" s="97">
        <f t="shared" si="2"/>
        <v>0</v>
      </c>
      <c r="J25" s="96">
        <f t="shared" si="3"/>
        <v>0</v>
      </c>
      <c r="K25" s="41">
        <f t="shared" si="4"/>
        <v>0</v>
      </c>
      <c r="L25" s="97">
        <f t="shared" si="5"/>
        <v>0</v>
      </c>
      <c r="M25" s="96">
        <f t="shared" si="6"/>
        <v>0</v>
      </c>
      <c r="N25" s="41">
        <f t="shared" si="7"/>
        <v>0</v>
      </c>
      <c r="O25" s="97">
        <f t="shared" si="8"/>
        <v>0</v>
      </c>
    </row>
    <row r="26" spans="1:15">
      <c r="A26" s="3" t="s">
        <v>119</v>
      </c>
      <c r="B26" s="61"/>
      <c r="C26" s="61"/>
      <c r="D26" s="61"/>
      <c r="E26" s="41" t="s">
        <v>88</v>
      </c>
      <c r="F26" s="94" t="s">
        <v>22</v>
      </c>
      <c r="G26" s="96">
        <f t="shared" si="0"/>
        <v>0</v>
      </c>
      <c r="H26" s="41">
        <f t="shared" si="1"/>
        <v>0</v>
      </c>
      <c r="I26" s="97">
        <f t="shared" si="2"/>
        <v>0</v>
      </c>
      <c r="J26" s="96">
        <f t="shared" si="3"/>
        <v>0</v>
      </c>
      <c r="K26" s="41">
        <f t="shared" si="4"/>
        <v>0</v>
      </c>
      <c r="L26" s="97">
        <f t="shared" si="5"/>
        <v>0</v>
      </c>
      <c r="M26" s="96">
        <f t="shared" si="6"/>
        <v>0</v>
      </c>
      <c r="N26" s="41">
        <f t="shared" si="7"/>
        <v>0</v>
      </c>
      <c r="O26" s="97">
        <f t="shared" si="8"/>
        <v>0</v>
      </c>
    </row>
    <row r="27" spans="1:15">
      <c r="A27" s="3" t="s">
        <v>120</v>
      </c>
      <c r="B27" s="61"/>
      <c r="C27" s="61"/>
      <c r="D27" s="61"/>
      <c r="E27" s="41" t="s">
        <v>88</v>
      </c>
      <c r="F27" s="94" t="s">
        <v>25</v>
      </c>
      <c r="G27" s="96">
        <f t="shared" si="0"/>
        <v>0</v>
      </c>
      <c r="H27" s="41">
        <f t="shared" si="1"/>
        <v>0</v>
      </c>
      <c r="I27" s="97">
        <f t="shared" si="2"/>
        <v>0</v>
      </c>
      <c r="J27" s="96">
        <f t="shared" si="3"/>
        <v>0</v>
      </c>
      <c r="K27" s="41">
        <f t="shared" si="4"/>
        <v>0</v>
      </c>
      <c r="L27" s="97">
        <f t="shared" si="5"/>
        <v>0</v>
      </c>
      <c r="M27" s="96">
        <f t="shared" si="6"/>
        <v>0</v>
      </c>
      <c r="N27" s="41">
        <f t="shared" si="7"/>
        <v>0</v>
      </c>
      <c r="O27" s="97">
        <f t="shared" si="8"/>
        <v>0</v>
      </c>
    </row>
    <row r="28" spans="1:15">
      <c r="A28" s="3" t="s">
        <v>121</v>
      </c>
      <c r="B28" s="61"/>
      <c r="C28" s="61"/>
      <c r="D28" s="61"/>
      <c r="E28" s="41" t="s">
        <v>88</v>
      </c>
      <c r="F28" s="94" t="s">
        <v>22</v>
      </c>
      <c r="G28" s="96">
        <f t="shared" si="0"/>
        <v>0</v>
      </c>
      <c r="H28" s="41">
        <f t="shared" si="1"/>
        <v>0</v>
      </c>
      <c r="I28" s="97">
        <f t="shared" si="2"/>
        <v>0</v>
      </c>
      <c r="J28" s="96">
        <f t="shared" si="3"/>
        <v>0</v>
      </c>
      <c r="K28" s="41">
        <f t="shared" si="4"/>
        <v>0</v>
      </c>
      <c r="L28" s="97">
        <f t="shared" si="5"/>
        <v>0</v>
      </c>
      <c r="M28" s="96">
        <f t="shared" si="6"/>
        <v>0</v>
      </c>
      <c r="N28" s="41">
        <f t="shared" si="7"/>
        <v>0</v>
      </c>
      <c r="O28" s="97">
        <f t="shared" si="8"/>
        <v>0</v>
      </c>
    </row>
    <row r="29" spans="1:15">
      <c r="A29" s="3" t="s">
        <v>122</v>
      </c>
      <c r="B29" s="61"/>
      <c r="C29" s="61"/>
      <c r="D29" s="61"/>
      <c r="E29" s="41" t="s">
        <v>88</v>
      </c>
      <c r="F29" s="94" t="s">
        <v>22</v>
      </c>
      <c r="G29" s="96">
        <f t="shared" si="0"/>
        <v>0</v>
      </c>
      <c r="H29" s="41">
        <f t="shared" si="1"/>
        <v>0</v>
      </c>
      <c r="I29" s="97">
        <f t="shared" si="2"/>
        <v>0</v>
      </c>
      <c r="J29" s="96">
        <f t="shared" si="3"/>
        <v>0</v>
      </c>
      <c r="K29" s="41">
        <f t="shared" si="4"/>
        <v>0</v>
      </c>
      <c r="L29" s="97">
        <f t="shared" si="5"/>
        <v>0</v>
      </c>
      <c r="M29" s="96">
        <f t="shared" si="6"/>
        <v>0</v>
      </c>
      <c r="N29" s="41">
        <f t="shared" si="7"/>
        <v>0</v>
      </c>
      <c r="O29" s="97">
        <f t="shared" si="8"/>
        <v>0</v>
      </c>
    </row>
    <row r="30" spans="1:15">
      <c r="A30" s="3" t="s">
        <v>123</v>
      </c>
      <c r="B30" s="61"/>
      <c r="C30" s="61"/>
      <c r="D30" s="61" t="s">
        <v>22</v>
      </c>
      <c r="E30" s="41" t="s">
        <v>88</v>
      </c>
      <c r="F30" s="94" t="s">
        <v>22</v>
      </c>
      <c r="G30" s="96">
        <f t="shared" si="0"/>
        <v>0</v>
      </c>
      <c r="H30" s="41">
        <f t="shared" si="1"/>
        <v>0</v>
      </c>
      <c r="I30" s="97">
        <f t="shared" si="2"/>
        <v>0</v>
      </c>
      <c r="J30" s="96">
        <f t="shared" si="3"/>
        <v>0</v>
      </c>
      <c r="K30" s="41">
        <f t="shared" si="4"/>
        <v>0</v>
      </c>
      <c r="L30" s="97">
        <f t="shared" si="5"/>
        <v>0</v>
      </c>
      <c r="M30" s="96">
        <f t="shared" si="6"/>
        <v>0.05</v>
      </c>
      <c r="N30" s="41">
        <f t="shared" si="7"/>
        <v>0.05</v>
      </c>
      <c r="O30" s="97">
        <f t="shared" si="8"/>
        <v>0.1</v>
      </c>
    </row>
    <row r="31" spans="1:15">
      <c r="A31" s="3" t="s">
        <v>124</v>
      </c>
      <c r="B31" s="61"/>
      <c r="C31" s="61"/>
      <c r="D31" s="61" t="s">
        <v>22</v>
      </c>
      <c r="E31" s="41" t="s">
        <v>88</v>
      </c>
      <c r="F31" s="94" t="s">
        <v>22</v>
      </c>
      <c r="G31" s="96">
        <f t="shared" si="0"/>
        <v>0</v>
      </c>
      <c r="H31" s="41">
        <f t="shared" si="1"/>
        <v>0</v>
      </c>
      <c r="I31" s="97">
        <f t="shared" si="2"/>
        <v>0</v>
      </c>
      <c r="J31" s="96">
        <f t="shared" si="3"/>
        <v>0</v>
      </c>
      <c r="K31" s="41">
        <f t="shared" si="4"/>
        <v>0</v>
      </c>
      <c r="L31" s="97">
        <f t="shared" si="5"/>
        <v>0</v>
      </c>
      <c r="M31" s="96">
        <f t="shared" si="6"/>
        <v>0.05</v>
      </c>
      <c r="N31" s="41">
        <f t="shared" si="7"/>
        <v>0.05</v>
      </c>
      <c r="O31" s="97">
        <f t="shared" si="8"/>
        <v>0.1</v>
      </c>
    </row>
    <row r="32" spans="1:15">
      <c r="A32" s="3" t="s">
        <v>125</v>
      </c>
      <c r="B32" s="61"/>
      <c r="C32" s="61"/>
      <c r="D32" s="61"/>
      <c r="E32" s="41" t="s">
        <v>88</v>
      </c>
      <c r="F32" s="94" t="s">
        <v>22</v>
      </c>
      <c r="G32" s="96">
        <f t="shared" si="0"/>
        <v>0</v>
      </c>
      <c r="H32" s="41">
        <f t="shared" si="1"/>
        <v>0</v>
      </c>
      <c r="I32" s="97">
        <f t="shared" si="2"/>
        <v>0</v>
      </c>
      <c r="J32" s="96">
        <f t="shared" si="3"/>
        <v>0</v>
      </c>
      <c r="K32" s="41">
        <f t="shared" si="4"/>
        <v>0</v>
      </c>
      <c r="L32" s="97">
        <f t="shared" si="5"/>
        <v>0</v>
      </c>
      <c r="M32" s="96">
        <f t="shared" si="6"/>
        <v>0</v>
      </c>
      <c r="N32" s="41">
        <f t="shared" si="7"/>
        <v>0</v>
      </c>
      <c r="O32" s="97">
        <f t="shared" si="8"/>
        <v>0</v>
      </c>
    </row>
    <row r="33" spans="1:15">
      <c r="A33" s="3" t="s">
        <v>126</v>
      </c>
      <c r="B33" s="61"/>
      <c r="C33" s="61"/>
      <c r="D33" s="61"/>
      <c r="E33" s="41" t="s">
        <v>90</v>
      </c>
      <c r="F33" s="94" t="s">
        <v>25</v>
      </c>
      <c r="G33" s="96">
        <f t="shared" si="0"/>
        <v>0</v>
      </c>
      <c r="H33" s="41">
        <f t="shared" si="1"/>
        <v>0</v>
      </c>
      <c r="I33" s="97">
        <f t="shared" si="2"/>
        <v>0</v>
      </c>
      <c r="J33" s="96">
        <f t="shared" si="3"/>
        <v>0</v>
      </c>
      <c r="K33" s="41">
        <f t="shared" si="4"/>
        <v>0</v>
      </c>
      <c r="L33" s="97">
        <f t="shared" si="5"/>
        <v>0</v>
      </c>
      <c r="M33" s="96">
        <f t="shared" si="6"/>
        <v>0</v>
      </c>
      <c r="N33" s="41">
        <f t="shared" si="7"/>
        <v>0</v>
      </c>
      <c r="O33" s="97">
        <f t="shared" si="8"/>
        <v>0</v>
      </c>
    </row>
    <row r="34" spans="1:15">
      <c r="A34" s="3" t="s">
        <v>127</v>
      </c>
      <c r="B34" s="61"/>
      <c r="C34" s="61"/>
      <c r="D34" s="61"/>
      <c r="E34" s="41" t="s">
        <v>90</v>
      </c>
      <c r="F34" s="94" t="s">
        <v>22</v>
      </c>
      <c r="G34" s="96">
        <f t="shared" si="0"/>
        <v>0</v>
      </c>
      <c r="H34" s="41">
        <f t="shared" si="1"/>
        <v>0</v>
      </c>
      <c r="I34" s="97">
        <f t="shared" si="2"/>
        <v>0</v>
      </c>
      <c r="J34" s="96">
        <f t="shared" si="3"/>
        <v>0</v>
      </c>
      <c r="K34" s="41">
        <f t="shared" si="4"/>
        <v>0</v>
      </c>
      <c r="L34" s="97">
        <f t="shared" si="5"/>
        <v>0</v>
      </c>
      <c r="M34" s="96">
        <f t="shared" si="6"/>
        <v>0</v>
      </c>
      <c r="N34" s="41">
        <f t="shared" si="7"/>
        <v>0</v>
      </c>
      <c r="O34" s="97">
        <f t="shared" si="8"/>
        <v>0</v>
      </c>
    </row>
    <row r="35" spans="1:15">
      <c r="A35" s="3" t="s">
        <v>128</v>
      </c>
      <c r="B35" s="61"/>
      <c r="C35" s="61"/>
      <c r="D35" s="61"/>
      <c r="E35" s="41" t="s">
        <v>88</v>
      </c>
      <c r="F35" s="94" t="s">
        <v>22</v>
      </c>
      <c r="G35" s="96">
        <f t="shared" si="0"/>
        <v>0</v>
      </c>
      <c r="H35" s="41">
        <f t="shared" si="1"/>
        <v>0</v>
      </c>
      <c r="I35" s="97">
        <f t="shared" si="2"/>
        <v>0</v>
      </c>
      <c r="J35" s="96">
        <f t="shared" si="3"/>
        <v>0</v>
      </c>
      <c r="K35" s="41">
        <f t="shared" si="4"/>
        <v>0</v>
      </c>
      <c r="L35" s="97">
        <f t="shared" si="5"/>
        <v>0</v>
      </c>
      <c r="M35" s="96">
        <f t="shared" si="6"/>
        <v>0</v>
      </c>
      <c r="N35" s="41">
        <f t="shared" si="7"/>
        <v>0</v>
      </c>
      <c r="O35" s="97">
        <f t="shared" si="8"/>
        <v>0</v>
      </c>
    </row>
    <row r="36" spans="1:15">
      <c r="A36" s="3" t="s">
        <v>129</v>
      </c>
      <c r="B36" s="61"/>
      <c r="C36" s="61"/>
      <c r="D36" s="61"/>
      <c r="E36" s="41" t="s">
        <v>88</v>
      </c>
      <c r="F36" s="94" t="s">
        <v>22</v>
      </c>
      <c r="G36" s="96">
        <f t="shared" si="0"/>
        <v>0</v>
      </c>
      <c r="H36" s="41">
        <f t="shared" si="1"/>
        <v>0</v>
      </c>
      <c r="I36" s="97">
        <f t="shared" si="2"/>
        <v>0</v>
      </c>
      <c r="J36" s="96">
        <f t="shared" si="3"/>
        <v>0</v>
      </c>
      <c r="K36" s="41">
        <f t="shared" si="4"/>
        <v>0</v>
      </c>
      <c r="L36" s="97">
        <f t="shared" si="5"/>
        <v>0</v>
      </c>
      <c r="M36" s="96">
        <f t="shared" si="6"/>
        <v>0</v>
      </c>
      <c r="N36" s="41">
        <f t="shared" si="7"/>
        <v>0</v>
      </c>
      <c r="O36" s="97">
        <f t="shared" si="8"/>
        <v>0</v>
      </c>
    </row>
    <row r="37" spans="1:15">
      <c r="A37" s="70" t="s">
        <v>130</v>
      </c>
      <c r="B37" s="61"/>
      <c r="C37" s="61"/>
      <c r="D37" s="61"/>
      <c r="E37" s="41" t="s">
        <v>90</v>
      </c>
      <c r="F37" s="94" t="s">
        <v>25</v>
      </c>
      <c r="G37" s="96">
        <f t="shared" si="0"/>
        <v>0</v>
      </c>
      <c r="H37" s="41">
        <f t="shared" si="1"/>
        <v>0</v>
      </c>
      <c r="I37" s="97">
        <f t="shared" si="2"/>
        <v>0</v>
      </c>
      <c r="J37" s="96">
        <f t="shared" si="3"/>
        <v>0</v>
      </c>
      <c r="K37" s="41">
        <f t="shared" si="4"/>
        <v>0</v>
      </c>
      <c r="L37" s="97">
        <f t="shared" si="5"/>
        <v>0</v>
      </c>
      <c r="M37" s="96">
        <f t="shared" si="6"/>
        <v>0</v>
      </c>
      <c r="N37" s="41">
        <f t="shared" si="7"/>
        <v>0</v>
      </c>
      <c r="O37" s="97">
        <f t="shared" si="8"/>
        <v>0</v>
      </c>
    </row>
    <row r="38" spans="1:15">
      <c r="A38" s="3" t="s">
        <v>131</v>
      </c>
      <c r="B38" s="61"/>
      <c r="C38" s="61"/>
      <c r="D38" s="61"/>
      <c r="E38" s="41" t="s">
        <v>90</v>
      </c>
      <c r="F38" s="94" t="s">
        <v>22</v>
      </c>
      <c r="G38" s="96">
        <f t="shared" si="0"/>
        <v>0</v>
      </c>
      <c r="H38" s="41">
        <f t="shared" si="1"/>
        <v>0</v>
      </c>
      <c r="I38" s="97">
        <f t="shared" si="2"/>
        <v>0</v>
      </c>
      <c r="J38" s="96">
        <f t="shared" si="3"/>
        <v>0</v>
      </c>
      <c r="K38" s="41">
        <f t="shared" si="4"/>
        <v>0</v>
      </c>
      <c r="L38" s="97">
        <f t="shared" si="5"/>
        <v>0</v>
      </c>
      <c r="M38" s="96">
        <f t="shared" si="6"/>
        <v>0</v>
      </c>
      <c r="N38" s="41">
        <f t="shared" si="7"/>
        <v>0</v>
      </c>
      <c r="O38" s="97">
        <f t="shared" si="8"/>
        <v>0</v>
      </c>
    </row>
    <row r="39" spans="1:15">
      <c r="A39" s="3" t="s">
        <v>132</v>
      </c>
      <c r="B39" s="61"/>
      <c r="C39" s="61"/>
      <c r="D39" s="61"/>
      <c r="E39" s="41" t="s">
        <v>90</v>
      </c>
      <c r="F39" s="94" t="s">
        <v>25</v>
      </c>
      <c r="G39" s="96">
        <f t="shared" si="0"/>
        <v>0</v>
      </c>
      <c r="H39" s="41">
        <f t="shared" si="1"/>
        <v>0</v>
      </c>
      <c r="I39" s="97">
        <f t="shared" si="2"/>
        <v>0</v>
      </c>
      <c r="J39" s="96">
        <f t="shared" si="3"/>
        <v>0</v>
      </c>
      <c r="K39" s="41">
        <f t="shared" si="4"/>
        <v>0</v>
      </c>
      <c r="L39" s="97">
        <f t="shared" si="5"/>
        <v>0</v>
      </c>
      <c r="M39" s="96">
        <f t="shared" si="6"/>
        <v>0</v>
      </c>
      <c r="N39" s="41">
        <f t="shared" si="7"/>
        <v>0</v>
      </c>
      <c r="O39" s="97">
        <f t="shared" si="8"/>
        <v>0</v>
      </c>
    </row>
    <row r="40" spans="1:15">
      <c r="A40" s="3" t="s">
        <v>133</v>
      </c>
      <c r="B40" s="61"/>
      <c r="C40" s="61"/>
      <c r="D40" s="61"/>
      <c r="E40" s="41" t="s">
        <v>90</v>
      </c>
      <c r="F40" s="94" t="s">
        <v>25</v>
      </c>
      <c r="G40" s="96">
        <f t="shared" si="0"/>
        <v>0</v>
      </c>
      <c r="H40" s="41">
        <f t="shared" si="1"/>
        <v>0</v>
      </c>
      <c r="I40" s="97">
        <f t="shared" si="2"/>
        <v>0</v>
      </c>
      <c r="J40" s="96">
        <f t="shared" si="3"/>
        <v>0</v>
      </c>
      <c r="K40" s="41">
        <f t="shared" si="4"/>
        <v>0</v>
      </c>
      <c r="L40" s="97">
        <f t="shared" si="5"/>
        <v>0</v>
      </c>
      <c r="M40" s="96">
        <f t="shared" si="6"/>
        <v>0</v>
      </c>
      <c r="N40" s="41">
        <f t="shared" si="7"/>
        <v>0</v>
      </c>
      <c r="O40" s="97">
        <f t="shared" si="8"/>
        <v>0</v>
      </c>
    </row>
    <row r="41" spans="1:15">
      <c r="A41" s="3" t="s">
        <v>134</v>
      </c>
      <c r="B41" s="61"/>
      <c r="C41" s="61"/>
      <c r="D41" s="61"/>
      <c r="E41" s="41" t="s">
        <v>90</v>
      </c>
      <c r="F41" s="94" t="s">
        <v>25</v>
      </c>
      <c r="G41" s="96">
        <f t="shared" si="0"/>
        <v>0</v>
      </c>
      <c r="H41" s="41">
        <f t="shared" si="1"/>
        <v>0</v>
      </c>
      <c r="I41" s="97">
        <f t="shared" si="2"/>
        <v>0</v>
      </c>
      <c r="J41" s="96">
        <f t="shared" si="3"/>
        <v>0</v>
      </c>
      <c r="K41" s="41">
        <f t="shared" si="4"/>
        <v>0</v>
      </c>
      <c r="L41" s="97">
        <f t="shared" si="5"/>
        <v>0</v>
      </c>
      <c r="M41" s="96">
        <f t="shared" si="6"/>
        <v>0</v>
      </c>
      <c r="N41" s="41">
        <f t="shared" si="7"/>
        <v>0</v>
      </c>
      <c r="O41" s="97">
        <f t="shared" si="8"/>
        <v>0</v>
      </c>
    </row>
    <row r="42" spans="1:15">
      <c r="A42" s="3" t="s">
        <v>135</v>
      </c>
      <c r="B42" s="61"/>
      <c r="C42" s="61"/>
      <c r="D42" s="61"/>
      <c r="E42" s="41" t="s">
        <v>90</v>
      </c>
      <c r="F42" s="94" t="s">
        <v>25</v>
      </c>
      <c r="G42" s="96">
        <f t="shared" si="0"/>
        <v>0</v>
      </c>
      <c r="H42" s="41">
        <f t="shared" si="1"/>
        <v>0</v>
      </c>
      <c r="I42" s="97">
        <f t="shared" si="2"/>
        <v>0</v>
      </c>
      <c r="J42" s="96">
        <f t="shared" si="3"/>
        <v>0</v>
      </c>
      <c r="K42" s="41">
        <f t="shared" si="4"/>
        <v>0</v>
      </c>
      <c r="L42" s="97">
        <f t="shared" si="5"/>
        <v>0</v>
      </c>
      <c r="M42" s="96">
        <f t="shared" si="6"/>
        <v>0</v>
      </c>
      <c r="N42" s="41">
        <f t="shared" si="7"/>
        <v>0</v>
      </c>
      <c r="O42" s="97">
        <f t="shared" si="8"/>
        <v>0</v>
      </c>
    </row>
    <row r="43" spans="1:15">
      <c r="A43" s="3" t="s">
        <v>136</v>
      </c>
      <c r="B43" s="61"/>
      <c r="C43" s="61"/>
      <c r="D43" s="61"/>
      <c r="E43" s="41" t="s">
        <v>90</v>
      </c>
      <c r="F43" s="94" t="s">
        <v>22</v>
      </c>
      <c r="G43" s="96">
        <f t="shared" si="0"/>
        <v>0</v>
      </c>
      <c r="H43" s="41">
        <f t="shared" si="1"/>
        <v>0</v>
      </c>
      <c r="I43" s="97">
        <f t="shared" si="2"/>
        <v>0</v>
      </c>
      <c r="J43" s="96">
        <f t="shared" si="3"/>
        <v>0</v>
      </c>
      <c r="K43" s="41">
        <f t="shared" si="4"/>
        <v>0</v>
      </c>
      <c r="L43" s="97">
        <f t="shared" si="5"/>
        <v>0</v>
      </c>
      <c r="M43" s="96">
        <f t="shared" si="6"/>
        <v>0</v>
      </c>
      <c r="N43" s="41">
        <f t="shared" si="7"/>
        <v>0</v>
      </c>
      <c r="O43" s="97">
        <f t="shared" si="8"/>
        <v>0</v>
      </c>
    </row>
    <row r="44" spans="1:15">
      <c r="A44" s="3" t="s">
        <v>137</v>
      </c>
      <c r="B44" s="61"/>
      <c r="C44" s="61"/>
      <c r="D44" s="61"/>
      <c r="E44" s="41" t="s">
        <v>90</v>
      </c>
      <c r="F44" s="94" t="s">
        <v>25</v>
      </c>
      <c r="G44" s="96">
        <f t="shared" si="0"/>
        <v>0</v>
      </c>
      <c r="H44" s="41">
        <f t="shared" si="1"/>
        <v>0</v>
      </c>
      <c r="I44" s="97">
        <f t="shared" si="2"/>
        <v>0</v>
      </c>
      <c r="J44" s="96">
        <f t="shared" si="3"/>
        <v>0</v>
      </c>
      <c r="K44" s="41">
        <f t="shared" si="4"/>
        <v>0</v>
      </c>
      <c r="L44" s="97">
        <f t="shared" si="5"/>
        <v>0</v>
      </c>
      <c r="M44" s="96">
        <f t="shared" si="6"/>
        <v>0</v>
      </c>
      <c r="N44" s="41">
        <f t="shared" si="7"/>
        <v>0</v>
      </c>
      <c r="O44" s="97">
        <f t="shared" si="8"/>
        <v>0</v>
      </c>
    </row>
    <row r="45" spans="1:15">
      <c r="A45" s="3" t="s">
        <v>138</v>
      </c>
      <c r="B45" s="61"/>
      <c r="C45" s="61"/>
      <c r="D45" s="61"/>
      <c r="E45" s="41" t="s">
        <v>90</v>
      </c>
      <c r="F45" s="94" t="s">
        <v>22</v>
      </c>
      <c r="G45" s="96">
        <f t="shared" si="0"/>
        <v>0</v>
      </c>
      <c r="H45" s="41">
        <f t="shared" si="1"/>
        <v>0</v>
      </c>
      <c r="I45" s="97">
        <f t="shared" si="2"/>
        <v>0</v>
      </c>
      <c r="J45" s="96">
        <f t="shared" si="3"/>
        <v>0</v>
      </c>
      <c r="K45" s="41">
        <f t="shared" si="4"/>
        <v>0</v>
      </c>
      <c r="L45" s="97">
        <f t="shared" si="5"/>
        <v>0</v>
      </c>
      <c r="M45" s="96">
        <f t="shared" si="6"/>
        <v>0</v>
      </c>
      <c r="N45" s="41">
        <f t="shared" si="7"/>
        <v>0</v>
      </c>
      <c r="O45" s="97">
        <f t="shared" si="8"/>
        <v>0</v>
      </c>
    </row>
    <row r="46" spans="1:15">
      <c r="A46" s="3" t="s">
        <v>139</v>
      </c>
      <c r="B46" s="61"/>
      <c r="C46" s="61"/>
      <c r="D46" s="61"/>
      <c r="E46" s="41" t="s">
        <v>88</v>
      </c>
      <c r="F46" s="94" t="s">
        <v>22</v>
      </c>
      <c r="G46" s="96">
        <f t="shared" si="0"/>
        <v>0</v>
      </c>
      <c r="H46" s="41">
        <f t="shared" si="1"/>
        <v>0</v>
      </c>
      <c r="I46" s="97">
        <f t="shared" si="2"/>
        <v>0</v>
      </c>
      <c r="J46" s="96">
        <f t="shared" si="3"/>
        <v>0</v>
      </c>
      <c r="K46" s="41">
        <f t="shared" si="4"/>
        <v>0</v>
      </c>
      <c r="L46" s="97">
        <f t="shared" si="5"/>
        <v>0</v>
      </c>
      <c r="M46" s="96">
        <f t="shared" si="6"/>
        <v>0</v>
      </c>
      <c r="N46" s="41">
        <f t="shared" si="7"/>
        <v>0</v>
      </c>
      <c r="O46" s="97">
        <f t="shared" si="8"/>
        <v>0</v>
      </c>
    </row>
    <row r="47" spans="1:15">
      <c r="A47" s="3" t="s">
        <v>140</v>
      </c>
      <c r="B47" s="61"/>
      <c r="C47" s="61"/>
      <c r="D47" s="61"/>
      <c r="E47" s="41" t="s">
        <v>90</v>
      </c>
      <c r="F47" s="94" t="s">
        <v>22</v>
      </c>
      <c r="G47" s="96">
        <f t="shared" si="0"/>
        <v>0</v>
      </c>
      <c r="H47" s="41">
        <f t="shared" si="1"/>
        <v>0</v>
      </c>
      <c r="I47" s="97">
        <f t="shared" si="2"/>
        <v>0</v>
      </c>
      <c r="J47" s="96">
        <f t="shared" si="3"/>
        <v>0</v>
      </c>
      <c r="K47" s="41">
        <f t="shared" si="4"/>
        <v>0</v>
      </c>
      <c r="L47" s="97">
        <f t="shared" si="5"/>
        <v>0</v>
      </c>
      <c r="M47" s="96">
        <f t="shared" si="6"/>
        <v>0</v>
      </c>
      <c r="N47" s="41">
        <f t="shared" si="7"/>
        <v>0</v>
      </c>
      <c r="O47" s="97">
        <f t="shared" si="8"/>
        <v>0</v>
      </c>
    </row>
    <row r="48" spans="1:15">
      <c r="A48" s="3" t="s">
        <v>141</v>
      </c>
      <c r="B48" s="61"/>
      <c r="C48" s="61"/>
      <c r="D48" s="61" t="s">
        <v>22</v>
      </c>
      <c r="E48" s="41" t="s">
        <v>88</v>
      </c>
      <c r="F48" s="94" t="s">
        <v>22</v>
      </c>
      <c r="G48" s="96">
        <f t="shared" si="0"/>
        <v>0</v>
      </c>
      <c r="H48" s="41">
        <f t="shared" si="1"/>
        <v>0</v>
      </c>
      <c r="I48" s="97">
        <f t="shared" si="2"/>
        <v>0</v>
      </c>
      <c r="J48" s="96">
        <f t="shared" si="3"/>
        <v>0</v>
      </c>
      <c r="K48" s="41">
        <f t="shared" si="4"/>
        <v>0</v>
      </c>
      <c r="L48" s="97">
        <f t="shared" si="5"/>
        <v>0</v>
      </c>
      <c r="M48" s="96">
        <f t="shared" si="6"/>
        <v>0.05</v>
      </c>
      <c r="N48" s="41">
        <f t="shared" si="7"/>
        <v>0.05</v>
      </c>
      <c r="O48" s="97">
        <f t="shared" si="8"/>
        <v>0.1</v>
      </c>
    </row>
    <row r="49" spans="1:15">
      <c r="A49" s="3" t="s">
        <v>142</v>
      </c>
      <c r="B49" s="61"/>
      <c r="C49" s="61"/>
      <c r="D49" s="61"/>
      <c r="E49" s="41" t="s">
        <v>88</v>
      </c>
      <c r="F49" s="94" t="s">
        <v>25</v>
      </c>
      <c r="G49" s="96">
        <f t="shared" si="0"/>
        <v>0</v>
      </c>
      <c r="H49" s="41">
        <f t="shared" si="1"/>
        <v>0</v>
      </c>
      <c r="I49" s="97">
        <f t="shared" si="2"/>
        <v>0</v>
      </c>
      <c r="J49" s="96">
        <f t="shared" si="3"/>
        <v>0</v>
      </c>
      <c r="K49" s="41">
        <f t="shared" si="4"/>
        <v>0</v>
      </c>
      <c r="L49" s="97">
        <f t="shared" si="5"/>
        <v>0</v>
      </c>
      <c r="M49" s="96">
        <f t="shared" si="6"/>
        <v>0</v>
      </c>
      <c r="N49" s="41">
        <f t="shared" si="7"/>
        <v>0</v>
      </c>
      <c r="O49" s="97">
        <f t="shared" si="8"/>
        <v>0</v>
      </c>
    </row>
    <row r="50" spans="1:15">
      <c r="A50" s="3" t="s">
        <v>143</v>
      </c>
      <c r="B50" s="61"/>
      <c r="C50" s="61"/>
      <c r="D50" s="61"/>
      <c r="E50" s="41" t="s">
        <v>88</v>
      </c>
      <c r="F50" s="94" t="s">
        <v>22</v>
      </c>
      <c r="G50" s="96">
        <f t="shared" si="0"/>
        <v>0</v>
      </c>
      <c r="H50" s="41">
        <f t="shared" si="1"/>
        <v>0</v>
      </c>
      <c r="I50" s="97">
        <f t="shared" si="2"/>
        <v>0</v>
      </c>
      <c r="J50" s="96">
        <f t="shared" si="3"/>
        <v>0</v>
      </c>
      <c r="K50" s="41">
        <f t="shared" si="4"/>
        <v>0</v>
      </c>
      <c r="L50" s="97">
        <f t="shared" si="5"/>
        <v>0</v>
      </c>
      <c r="M50" s="96">
        <f t="shared" si="6"/>
        <v>0</v>
      </c>
      <c r="N50" s="41">
        <f t="shared" si="7"/>
        <v>0</v>
      </c>
      <c r="O50" s="97">
        <f t="shared" si="8"/>
        <v>0</v>
      </c>
    </row>
    <row r="51" spans="1:15">
      <c r="A51" s="3" t="s">
        <v>144</v>
      </c>
      <c r="B51" s="61"/>
      <c r="C51" s="61"/>
      <c r="D51" s="61"/>
      <c r="E51" s="41" t="s">
        <v>88</v>
      </c>
      <c r="F51" s="94" t="s">
        <v>22</v>
      </c>
      <c r="G51" s="96">
        <f t="shared" si="0"/>
        <v>0</v>
      </c>
      <c r="H51" s="41">
        <f t="shared" si="1"/>
        <v>0</v>
      </c>
      <c r="I51" s="97">
        <f t="shared" si="2"/>
        <v>0</v>
      </c>
      <c r="J51" s="96">
        <f t="shared" si="3"/>
        <v>0</v>
      </c>
      <c r="K51" s="41">
        <f t="shared" si="4"/>
        <v>0</v>
      </c>
      <c r="L51" s="97">
        <f t="shared" si="5"/>
        <v>0</v>
      </c>
      <c r="M51" s="96">
        <f t="shared" si="6"/>
        <v>0</v>
      </c>
      <c r="N51" s="41">
        <f t="shared" si="7"/>
        <v>0</v>
      </c>
      <c r="O51" s="97">
        <f t="shared" si="8"/>
        <v>0</v>
      </c>
    </row>
    <row r="52" spans="1:15">
      <c r="A52" s="3" t="s">
        <v>145</v>
      </c>
      <c r="B52" s="61"/>
      <c r="C52" s="61"/>
      <c r="D52" s="61"/>
      <c r="E52" s="41" t="s">
        <v>88</v>
      </c>
      <c r="F52" s="94" t="s">
        <v>22</v>
      </c>
      <c r="G52" s="96">
        <f t="shared" si="0"/>
        <v>0</v>
      </c>
      <c r="H52" s="41">
        <f t="shared" si="1"/>
        <v>0</v>
      </c>
      <c r="I52" s="97">
        <f t="shared" si="2"/>
        <v>0</v>
      </c>
      <c r="J52" s="96">
        <f t="shared" si="3"/>
        <v>0</v>
      </c>
      <c r="K52" s="41">
        <f t="shared" si="4"/>
        <v>0</v>
      </c>
      <c r="L52" s="97">
        <f t="shared" si="5"/>
        <v>0</v>
      </c>
      <c r="M52" s="96">
        <f t="shared" si="6"/>
        <v>0</v>
      </c>
      <c r="N52" s="41">
        <f t="shared" si="7"/>
        <v>0</v>
      </c>
      <c r="O52" s="97">
        <f t="shared" si="8"/>
        <v>0</v>
      </c>
    </row>
    <row r="53" spans="1:15">
      <c r="A53" s="3" t="s">
        <v>146</v>
      </c>
      <c r="B53" s="61"/>
      <c r="C53" s="61"/>
      <c r="D53" s="61"/>
      <c r="E53" s="1" t="s">
        <v>90</v>
      </c>
      <c r="F53" s="6" t="s">
        <v>25</v>
      </c>
      <c r="G53" s="96">
        <f t="shared" si="0"/>
        <v>0</v>
      </c>
      <c r="H53" s="41">
        <f t="shared" si="1"/>
        <v>0</v>
      </c>
      <c r="I53" s="97">
        <f t="shared" si="2"/>
        <v>0</v>
      </c>
      <c r="J53" s="96">
        <f t="shared" si="3"/>
        <v>0</v>
      </c>
      <c r="K53" s="41">
        <f t="shared" si="4"/>
        <v>0</v>
      </c>
      <c r="L53" s="97">
        <f t="shared" si="5"/>
        <v>0</v>
      </c>
      <c r="M53" s="96">
        <f t="shared" si="6"/>
        <v>0</v>
      </c>
      <c r="N53" s="41">
        <f t="shared" si="7"/>
        <v>0</v>
      </c>
      <c r="O53" s="97">
        <f t="shared" si="8"/>
        <v>0</v>
      </c>
    </row>
    <row r="54" spans="1:15" ht="15" thickBot="1">
      <c r="A54" s="3" t="s">
        <v>147</v>
      </c>
      <c r="B54" s="61"/>
      <c r="C54" s="61"/>
      <c r="D54" s="61"/>
      <c r="E54" s="1" t="s">
        <v>90</v>
      </c>
      <c r="F54" s="6" t="s">
        <v>25</v>
      </c>
      <c r="G54" s="98">
        <f t="shared" si="0"/>
        <v>0</v>
      </c>
      <c r="H54" s="99">
        <f t="shared" si="1"/>
        <v>0</v>
      </c>
      <c r="I54" s="100">
        <f t="shared" si="2"/>
        <v>0</v>
      </c>
      <c r="J54" s="98">
        <f t="shared" si="3"/>
        <v>0</v>
      </c>
      <c r="K54" s="99">
        <f t="shared" si="4"/>
        <v>0</v>
      </c>
      <c r="L54" s="100">
        <f t="shared" si="5"/>
        <v>0</v>
      </c>
      <c r="M54" s="98">
        <f t="shared" si="6"/>
        <v>0</v>
      </c>
      <c r="N54" s="99">
        <f t="shared" si="7"/>
        <v>0</v>
      </c>
      <c r="O54" s="100">
        <f t="shared" si="8"/>
        <v>0</v>
      </c>
    </row>
    <row r="56" spans="1:15">
      <c r="G56" s="46" t="s">
        <v>148</v>
      </c>
      <c r="H56" s="46" t="s">
        <v>148</v>
      </c>
      <c r="I56" s="46" t="s">
        <v>148</v>
      </c>
      <c r="J56" s="46" t="s">
        <v>148</v>
      </c>
      <c r="K56" s="46" t="s">
        <v>148</v>
      </c>
      <c r="L56" s="46" t="s">
        <v>148</v>
      </c>
      <c r="M56" s="46" t="s">
        <v>148</v>
      </c>
      <c r="N56" s="46" t="s">
        <v>148</v>
      </c>
      <c r="O56" s="46" t="s">
        <v>148</v>
      </c>
    </row>
    <row r="57" spans="1:15">
      <c r="E57" s="1"/>
      <c r="F57" s="1"/>
      <c r="G57" s="1">
        <f t="shared" ref="G57:O57" si="9">SUM(G11:G54)</f>
        <v>0</v>
      </c>
      <c r="H57" s="3">
        <f t="shared" si="9"/>
        <v>0</v>
      </c>
      <c r="I57" s="3">
        <f t="shared" si="9"/>
        <v>0</v>
      </c>
      <c r="J57" s="1">
        <f t="shared" si="9"/>
        <v>0</v>
      </c>
      <c r="K57" s="3">
        <f t="shared" si="9"/>
        <v>0</v>
      </c>
      <c r="L57" s="3">
        <f t="shared" si="9"/>
        <v>0</v>
      </c>
      <c r="M57" s="1">
        <f t="shared" si="9"/>
        <v>0.3</v>
      </c>
      <c r="N57" s="3">
        <f t="shared" si="9"/>
        <v>0.3</v>
      </c>
      <c r="O57" s="3">
        <f t="shared" si="9"/>
        <v>0.6</v>
      </c>
    </row>
  </sheetData>
  <mergeCells count="3">
    <mergeCell ref="G9:I9"/>
    <mergeCell ref="J9:L9"/>
    <mergeCell ref="M9:O9"/>
  </mergeCells>
  <conditionalFormatting sqref="B11:B54">
    <cfRule type="expression" dxfId="15" priority="5" stopIfTrue="1">
      <formula>D11="Y"</formula>
    </cfRule>
    <cfRule type="expression" dxfId="14" priority="6">
      <formula>C11="Y"</formula>
    </cfRule>
  </conditionalFormatting>
  <conditionalFormatting sqref="C11:C54">
    <cfRule type="expression" dxfId="13" priority="3" stopIfTrue="1">
      <formula>D11="Y"</formula>
    </cfRule>
    <cfRule type="expression" dxfId="12" priority="4">
      <formula>B11="Y"</formula>
    </cfRule>
  </conditionalFormatting>
  <conditionalFormatting sqref="D11:D54">
    <cfRule type="expression" dxfId="11" priority="1" stopIfTrue="1">
      <formula>C11="Y"</formula>
    </cfRule>
    <cfRule type="expression" dxfId="10" priority="2">
      <formula>B11="Y"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EA6A-B495-4A79-A39B-3ADCB482E326}">
  <sheetPr>
    <tabColor rgb="FFFF0000"/>
  </sheetPr>
  <dimension ref="A3:D10"/>
  <sheetViews>
    <sheetView workbookViewId="0">
      <selection activeCell="B3" sqref="B3:B5"/>
    </sheetView>
  </sheetViews>
  <sheetFormatPr defaultRowHeight="14.45"/>
  <cols>
    <col min="1" max="1" width="78.140625" customWidth="1"/>
  </cols>
  <sheetData>
    <row r="3" spans="1:4">
      <c r="A3" s="3" t="s">
        <v>149</v>
      </c>
      <c r="B3" s="3"/>
    </row>
    <row r="4" spans="1:4">
      <c r="A4" s="3" t="s">
        <v>150</v>
      </c>
      <c r="B4" s="3"/>
    </row>
    <row r="5" spans="1:4">
      <c r="A5" s="3" t="s">
        <v>151</v>
      </c>
      <c r="B5" s="3"/>
    </row>
    <row r="10" spans="1:4" ht="15">
      <c r="D10" s="4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7081-94F3-4846-9E92-0009CEFEF8CA}">
  <sheetPr>
    <tabColor theme="7" tint="-0.499984740745262"/>
  </sheetPr>
  <dimension ref="A1:F103"/>
  <sheetViews>
    <sheetView topLeftCell="B1" workbookViewId="0">
      <selection activeCell="B4" sqref="B4"/>
    </sheetView>
  </sheetViews>
  <sheetFormatPr defaultRowHeight="14.45"/>
  <cols>
    <col min="1" max="1" width="39.42578125" bestFit="1" customWidth="1"/>
    <col min="3" max="3" width="20.42578125" customWidth="1"/>
    <col min="4" max="4" width="18.28515625" customWidth="1"/>
    <col min="5" max="5" width="18.7109375" customWidth="1"/>
    <col min="6" max="6" width="10" bestFit="1" customWidth="1"/>
  </cols>
  <sheetData>
    <row r="1" spans="1:6" ht="15" thickBot="1"/>
    <row r="2" spans="1:6" s="7" customFormat="1" ht="15" thickBot="1">
      <c r="A2" s="66" t="s">
        <v>152</v>
      </c>
      <c r="B2" s="67"/>
      <c r="C2" s="67"/>
      <c r="D2" s="68"/>
    </row>
    <row r="3" spans="1:6" s="7" customFormat="1">
      <c r="A3" s="11"/>
    </row>
    <row r="4" spans="1:6" s="7" customFormat="1">
      <c r="A4" s="46" t="s">
        <v>153</v>
      </c>
      <c r="B4" s="108">
        <v>0.2</v>
      </c>
      <c r="C4" s="7" t="s">
        <v>154</v>
      </c>
    </row>
    <row r="5" spans="1:6" s="7" customFormat="1">
      <c r="A5" s="46" t="s">
        <v>155</v>
      </c>
      <c r="B5" s="108">
        <v>0.2</v>
      </c>
      <c r="C5" s="7" t="s">
        <v>154</v>
      </c>
    </row>
    <row r="6" spans="1:6" ht="15" thickBot="1"/>
    <row r="7" spans="1:6" ht="18.600000000000001" thickBot="1">
      <c r="A7" s="28" t="s">
        <v>156</v>
      </c>
      <c r="B7" s="115" t="s">
        <v>157</v>
      </c>
      <c r="C7" s="116"/>
      <c r="D7" s="116"/>
      <c r="E7" s="117"/>
    </row>
    <row r="8" spans="1:6">
      <c r="A8" s="14" t="s">
        <v>19</v>
      </c>
      <c r="B8" s="45" t="s">
        <v>158</v>
      </c>
      <c r="C8" s="15" t="s">
        <v>159</v>
      </c>
      <c r="D8" s="45" t="s">
        <v>160</v>
      </c>
      <c r="E8" s="19"/>
    </row>
    <row r="9" spans="1:6">
      <c r="A9" s="18" t="s">
        <v>161</v>
      </c>
      <c r="B9" s="2" t="str">
        <f>Stakeholders!B5</f>
        <v>Y</v>
      </c>
      <c r="C9" s="2">
        <v>0</v>
      </c>
      <c r="D9" s="2">
        <f>IF(B9="N",C9,0)</f>
        <v>0</v>
      </c>
      <c r="E9" s="19"/>
    </row>
    <row r="10" spans="1:6">
      <c r="A10" s="18" t="s">
        <v>23</v>
      </c>
      <c r="B10" s="2" t="str">
        <f>Stakeholders!B6</f>
        <v>Y</v>
      </c>
      <c r="C10" s="2">
        <v>3</v>
      </c>
      <c r="D10" s="2">
        <f t="shared" ref="D10:D20" si="0">IF(B10="N",C10,0)</f>
        <v>0</v>
      </c>
      <c r="E10" s="19"/>
    </row>
    <row r="11" spans="1:6">
      <c r="A11" s="18" t="s">
        <v>24</v>
      </c>
      <c r="B11" s="2" t="str">
        <f>Stakeholders!B7</f>
        <v>N</v>
      </c>
      <c r="C11" s="2">
        <v>2</v>
      </c>
      <c r="D11" s="2">
        <f t="shared" si="0"/>
        <v>2</v>
      </c>
      <c r="E11" s="19"/>
    </row>
    <row r="12" spans="1:6">
      <c r="A12" s="18" t="s">
        <v>26</v>
      </c>
      <c r="B12" s="2" t="str">
        <f>Stakeholders!B8</f>
        <v>Y</v>
      </c>
      <c r="C12" s="2">
        <v>2</v>
      </c>
      <c r="D12" s="2">
        <f t="shared" si="0"/>
        <v>0</v>
      </c>
      <c r="E12" s="19"/>
      <c r="F12" t="s">
        <v>162</v>
      </c>
    </row>
    <row r="13" spans="1:6">
      <c r="A13" s="18" t="s">
        <v>163</v>
      </c>
      <c r="B13" s="2" t="str">
        <f>Stakeholders!B9</f>
        <v>N</v>
      </c>
      <c r="C13" s="2">
        <v>2</v>
      </c>
      <c r="D13" s="2">
        <f t="shared" si="0"/>
        <v>2</v>
      </c>
      <c r="E13" s="19"/>
    </row>
    <row r="14" spans="1:6">
      <c r="A14" s="18" t="s">
        <v>28</v>
      </c>
      <c r="B14" s="2" t="str">
        <f>Stakeholders!B10</f>
        <v>Y</v>
      </c>
      <c r="C14" s="2">
        <v>2</v>
      </c>
      <c r="D14" s="2">
        <f t="shared" si="0"/>
        <v>0</v>
      </c>
      <c r="E14" s="19"/>
    </row>
    <row r="15" spans="1:6">
      <c r="A15" s="18" t="s">
        <v>29</v>
      </c>
      <c r="B15" s="2" t="str">
        <f>Stakeholders!B11</f>
        <v>Y</v>
      </c>
      <c r="C15" s="2">
        <v>1</v>
      </c>
      <c r="D15" s="2">
        <f t="shared" si="0"/>
        <v>0</v>
      </c>
      <c r="E15" s="19"/>
    </row>
    <row r="16" spans="1:6">
      <c r="A16" s="18" t="s">
        <v>30</v>
      </c>
      <c r="B16" s="2" t="str">
        <f>Stakeholders!B12</f>
        <v>N</v>
      </c>
      <c r="C16" s="2">
        <v>0</v>
      </c>
      <c r="D16" s="2">
        <f t="shared" si="0"/>
        <v>0</v>
      </c>
      <c r="E16" s="19"/>
    </row>
    <row r="17" spans="1:5">
      <c r="A17" s="18" t="s">
        <v>31</v>
      </c>
      <c r="B17" s="2" t="str">
        <f>Stakeholders!B13</f>
        <v>Y</v>
      </c>
      <c r="C17" s="2">
        <v>3</v>
      </c>
      <c r="D17" s="2">
        <f t="shared" si="0"/>
        <v>0</v>
      </c>
      <c r="E17" s="19"/>
    </row>
    <row r="18" spans="1:5">
      <c r="A18" s="18" t="s">
        <v>32</v>
      </c>
      <c r="B18" s="2" t="str">
        <f>Stakeholders!B14</f>
        <v>Y</v>
      </c>
      <c r="C18" s="2">
        <v>0</v>
      </c>
      <c r="D18" s="2">
        <f t="shared" si="0"/>
        <v>0</v>
      </c>
      <c r="E18" s="19"/>
    </row>
    <row r="19" spans="1:5">
      <c r="A19" s="18" t="s">
        <v>164</v>
      </c>
      <c r="B19" s="2" t="str">
        <f>Stakeholders!B15</f>
        <v>N</v>
      </c>
      <c r="C19" s="2">
        <v>2</v>
      </c>
      <c r="D19" s="2">
        <f t="shared" si="0"/>
        <v>2</v>
      </c>
      <c r="E19" s="19"/>
    </row>
    <row r="20" spans="1:5">
      <c r="A20" s="18" t="s">
        <v>165</v>
      </c>
      <c r="B20" s="2" t="str">
        <f>Stakeholders!B16</f>
        <v>N</v>
      </c>
      <c r="C20" s="2">
        <v>2</v>
      </c>
      <c r="D20" s="2">
        <f t="shared" si="0"/>
        <v>2</v>
      </c>
      <c r="E20" s="19"/>
    </row>
    <row r="21" spans="1:5">
      <c r="A21" s="26"/>
      <c r="B21" s="13"/>
      <c r="C21" s="13"/>
      <c r="D21" s="13"/>
      <c r="E21" s="13"/>
    </row>
    <row r="22" spans="1:5">
      <c r="A22" s="13"/>
      <c r="B22" s="13"/>
      <c r="C22" s="13"/>
      <c r="D22" s="24" t="s">
        <v>166</v>
      </c>
      <c r="E22" s="2" t="str">
        <f>IF(OR(B10="N",B12="N", B14="N",B17="N", B18="N",B19="N",), "AMBER", "GREEN")</f>
        <v>AMBER</v>
      </c>
    </row>
    <row r="23" spans="1:5">
      <c r="A23" s="20"/>
      <c r="B23" s="13"/>
      <c r="C23" s="13"/>
      <c r="D23" s="2" t="s">
        <v>167</v>
      </c>
      <c r="E23" s="34">
        <f>SUM(D9:D20)</f>
        <v>8</v>
      </c>
    </row>
    <row r="24" spans="1:5" ht="15" thickBot="1">
      <c r="A24" s="21"/>
      <c r="B24" s="22"/>
      <c r="C24" s="22"/>
      <c r="D24" s="22"/>
      <c r="E24" s="23"/>
    </row>
    <row r="25" spans="1:5" ht="15" thickBot="1">
      <c r="A25" s="10"/>
      <c r="B25" s="7"/>
      <c r="C25" s="7"/>
    </row>
    <row r="26" spans="1:5" ht="18.600000000000001" thickBot="1">
      <c r="A26" s="31" t="s">
        <v>168</v>
      </c>
      <c r="B26" s="112" t="s">
        <v>157</v>
      </c>
      <c r="C26" s="113"/>
      <c r="D26" s="113"/>
      <c r="E26" s="114"/>
    </row>
    <row r="27" spans="1:5">
      <c r="A27" s="30"/>
      <c r="B27" s="15" t="s">
        <v>158</v>
      </c>
      <c r="C27" s="15" t="s">
        <v>159</v>
      </c>
      <c r="D27" s="45" t="s">
        <v>160</v>
      </c>
      <c r="E27" s="17"/>
    </row>
    <row r="28" spans="1:5">
      <c r="A28" s="18" t="s">
        <v>38</v>
      </c>
      <c r="B28" s="2" t="str">
        <f>Requirements!B3</f>
        <v>Y</v>
      </c>
      <c r="C28" s="2">
        <v>1</v>
      </c>
      <c r="D28" s="2">
        <f>IF(B28="N",C28,0)</f>
        <v>0</v>
      </c>
      <c r="E28" s="19"/>
    </row>
    <row r="29" spans="1:5">
      <c r="A29" s="18" t="s">
        <v>39</v>
      </c>
      <c r="B29" s="2" t="str">
        <f>Requirements!B4</f>
        <v>Y</v>
      </c>
      <c r="C29" s="2">
        <v>3</v>
      </c>
      <c r="D29" s="2">
        <f t="shared" ref="D29:D33" si="1">IF(B29="N",C29,0)</f>
        <v>0</v>
      </c>
      <c r="E29" s="19"/>
    </row>
    <row r="30" spans="1:5" ht="28.9">
      <c r="A30" s="18" t="s">
        <v>40</v>
      </c>
      <c r="B30" s="2" t="str">
        <f>Requirements!B5</f>
        <v>Y</v>
      </c>
      <c r="C30" s="65" t="s">
        <v>169</v>
      </c>
      <c r="D30" s="2">
        <f>IF(B30="N",10,3)</f>
        <v>3</v>
      </c>
      <c r="E30" s="19"/>
    </row>
    <row r="31" spans="1:5">
      <c r="A31" s="18" t="s">
        <v>41</v>
      </c>
      <c r="B31" s="2" t="str">
        <f>Requirements!B6</f>
        <v>N/A</v>
      </c>
      <c r="C31" s="2">
        <v>0</v>
      </c>
      <c r="D31" s="2">
        <f t="shared" si="1"/>
        <v>0</v>
      </c>
      <c r="E31" s="19"/>
    </row>
    <row r="32" spans="1:5">
      <c r="A32" s="18" t="s">
        <v>43</v>
      </c>
      <c r="B32" s="2" t="str">
        <f>Requirements!B7</f>
        <v>Y</v>
      </c>
      <c r="C32" s="2">
        <v>1</v>
      </c>
      <c r="D32" s="2">
        <f t="shared" si="1"/>
        <v>0</v>
      </c>
      <c r="E32" s="19"/>
    </row>
    <row r="33" spans="1:5">
      <c r="A33" s="18" t="s">
        <v>44</v>
      </c>
      <c r="B33" s="2" t="str">
        <f>Requirements!B8</f>
        <v>N</v>
      </c>
      <c r="C33" s="2">
        <v>0</v>
      </c>
      <c r="D33" s="2">
        <f t="shared" si="1"/>
        <v>0</v>
      </c>
      <c r="E33" s="19"/>
    </row>
    <row r="34" spans="1:5">
      <c r="A34" s="20"/>
      <c r="B34" s="13"/>
      <c r="C34" s="13"/>
      <c r="D34" s="13"/>
      <c r="E34" s="19"/>
    </row>
    <row r="35" spans="1:5">
      <c r="A35" s="20"/>
      <c r="B35" s="13"/>
      <c r="C35" s="13"/>
      <c r="D35" s="24" t="s">
        <v>166</v>
      </c>
      <c r="E35" s="2" t="str">
        <f>IF(OR(B29="N",B30="N"), "AMBER", "GREEN")</f>
        <v>GREEN</v>
      </c>
    </row>
    <row r="36" spans="1:5" s="7" customFormat="1">
      <c r="A36" s="20"/>
      <c r="B36" s="13"/>
      <c r="C36" s="13"/>
      <c r="D36" s="2" t="s">
        <v>167</v>
      </c>
      <c r="E36" s="29">
        <f>SUM(D28:D33)</f>
        <v>3</v>
      </c>
    </row>
    <row r="37" spans="1:5" s="7" customFormat="1" ht="15" thickBot="1">
      <c r="A37" s="21"/>
      <c r="B37" s="22"/>
      <c r="C37" s="22"/>
      <c r="D37" s="22"/>
      <c r="E37" s="23"/>
    </row>
    <row r="38" spans="1:5" s="7" customFormat="1">
      <c r="A38" s="11"/>
    </row>
    <row r="39" spans="1:5" s="7" customFormat="1" ht="15" thickBot="1">
      <c r="A39" s="11"/>
    </row>
    <row r="40" spans="1:5" s="7" customFormat="1" ht="18.600000000000001" thickBot="1">
      <c r="A40" s="31" t="s">
        <v>170</v>
      </c>
      <c r="B40" s="118" t="s">
        <v>171</v>
      </c>
      <c r="C40" s="119"/>
      <c r="D40" s="119"/>
      <c r="E40" s="120"/>
    </row>
    <row r="41" spans="1:5" s="7" customFormat="1">
      <c r="A41" s="32"/>
      <c r="B41" s="15" t="s">
        <v>158</v>
      </c>
      <c r="C41" s="15" t="s">
        <v>159</v>
      </c>
      <c r="D41" s="45" t="s">
        <v>160</v>
      </c>
      <c r="E41" s="17"/>
    </row>
    <row r="42" spans="1:5" s="7" customFormat="1">
      <c r="A42" s="24" t="s">
        <v>149</v>
      </c>
      <c r="B42" s="2">
        <f>Architecture!B3</f>
        <v>0</v>
      </c>
      <c r="C42" s="2">
        <v>3</v>
      </c>
      <c r="D42" s="2">
        <f>IF(B42="N",C42,0)</f>
        <v>0</v>
      </c>
      <c r="E42" s="19"/>
    </row>
    <row r="43" spans="1:5" s="7" customFormat="1">
      <c r="A43" s="24" t="s">
        <v>150</v>
      </c>
      <c r="B43" s="2">
        <f>Architecture!B4</f>
        <v>0</v>
      </c>
      <c r="C43" s="2">
        <v>3</v>
      </c>
      <c r="D43" s="2">
        <f t="shared" ref="D43:D44" si="2">IF(B43="N",C43,0)</f>
        <v>0</v>
      </c>
      <c r="E43" s="19"/>
    </row>
    <row r="44" spans="1:5" s="7" customFormat="1">
      <c r="A44" s="24" t="s">
        <v>151</v>
      </c>
      <c r="B44" s="2">
        <f>Architecture!B5</f>
        <v>0</v>
      </c>
      <c r="C44" s="2">
        <v>6</v>
      </c>
      <c r="D44" s="2">
        <f t="shared" si="2"/>
        <v>0</v>
      </c>
      <c r="E44" s="19"/>
    </row>
    <row r="45" spans="1:5" s="7" customFormat="1">
      <c r="A45" s="20"/>
      <c r="B45" s="13"/>
      <c r="C45" s="13"/>
      <c r="D45" s="13"/>
      <c r="E45" s="19"/>
    </row>
    <row r="46" spans="1:5" s="7" customFormat="1">
      <c r="A46" s="20"/>
      <c r="B46" s="13"/>
      <c r="C46" s="13"/>
      <c r="D46" s="24" t="s">
        <v>166</v>
      </c>
      <c r="E46" s="2" t="str">
        <f>IF(B44="N", "RED", IF(OR(B42="N",B43="N"), "AMBER", "GREEN"))</f>
        <v>GREEN</v>
      </c>
    </row>
    <row r="47" spans="1:5" s="7" customFormat="1">
      <c r="A47" s="20"/>
      <c r="B47" s="13"/>
      <c r="C47" s="13"/>
      <c r="D47" s="2" t="s">
        <v>82</v>
      </c>
      <c r="E47" s="34">
        <f>SUM(D42:D44)</f>
        <v>0</v>
      </c>
    </row>
    <row r="48" spans="1:5" s="7" customFormat="1" ht="15" thickBot="1">
      <c r="A48" s="21"/>
      <c r="B48" s="22"/>
      <c r="C48" s="22"/>
      <c r="D48" s="22"/>
      <c r="E48" s="23"/>
    </row>
    <row r="49" spans="1:6" s="7" customFormat="1">
      <c r="A49" s="11"/>
    </row>
    <row r="50" spans="1:6" s="7" customFormat="1">
      <c r="A50" s="11"/>
    </row>
    <row r="51" spans="1:6" s="7" customFormat="1">
      <c r="A51" s="11"/>
    </row>
    <row r="52" spans="1:6" s="7" customFormat="1" ht="15" thickBot="1">
      <c r="A52" s="11"/>
    </row>
    <row r="53" spans="1:6" ht="18.600000000000001" thickBot="1">
      <c r="A53" s="27" t="s">
        <v>172</v>
      </c>
      <c r="B53" s="118" t="s">
        <v>171</v>
      </c>
      <c r="C53" s="119"/>
      <c r="D53" s="119"/>
      <c r="E53" s="120"/>
    </row>
    <row r="54" spans="1:6">
      <c r="A54" s="32"/>
      <c r="B54" s="15" t="s">
        <v>173</v>
      </c>
      <c r="C54" s="15" t="s">
        <v>159</v>
      </c>
      <c r="D54" s="45" t="s">
        <v>160</v>
      </c>
      <c r="E54" s="17"/>
    </row>
    <row r="55" spans="1:6">
      <c r="A55" s="24" t="s">
        <v>174</v>
      </c>
      <c r="B55" s="2" t="str">
        <f>Requirements!B11</f>
        <v>Y</v>
      </c>
      <c r="C55" s="2">
        <v>5</v>
      </c>
      <c r="D55" s="2">
        <f>IF(B55="N",C55,0)</f>
        <v>0</v>
      </c>
      <c r="E55" s="19"/>
      <c r="F55" t="s">
        <v>175</v>
      </c>
    </row>
    <row r="56" spans="1:6" ht="28.9">
      <c r="A56" s="24" t="s">
        <v>45</v>
      </c>
      <c r="B56" s="2" t="str">
        <f>Requirements!C9</f>
        <v>R4</v>
      </c>
      <c r="C56" s="51" t="s">
        <v>176</v>
      </c>
      <c r="D56" s="2">
        <f>IF(B56="STU3",5,0)</f>
        <v>0</v>
      </c>
      <c r="E56" s="19"/>
    </row>
    <row r="57" spans="1:6" ht="28.9">
      <c r="A57" s="24" t="s">
        <v>47</v>
      </c>
      <c r="B57" s="2" t="str">
        <f>Requirements!D10</f>
        <v>N</v>
      </c>
      <c r="C57" s="51" t="s">
        <v>177</v>
      </c>
      <c r="D57" s="2">
        <f>IF(B57="N",5,2)</f>
        <v>5</v>
      </c>
      <c r="E57" s="19"/>
    </row>
    <row r="58" spans="1:6">
      <c r="A58" s="33"/>
      <c r="B58" s="13"/>
      <c r="C58" s="13"/>
      <c r="D58" s="13"/>
      <c r="E58" s="19"/>
    </row>
    <row r="59" spans="1:6">
      <c r="A59" s="20"/>
      <c r="B59" s="13"/>
      <c r="C59" s="13"/>
      <c r="D59" s="24" t="s">
        <v>166</v>
      </c>
      <c r="E59" s="2" t="str">
        <f>IF(B55="N", "AMBER", "GREEN")</f>
        <v>GREEN</v>
      </c>
    </row>
    <row r="60" spans="1:6">
      <c r="A60" s="20"/>
      <c r="B60" s="13"/>
      <c r="C60" s="13"/>
      <c r="D60" s="2" t="s">
        <v>82</v>
      </c>
      <c r="E60" s="34">
        <f>SUM(D55:D57)</f>
        <v>5</v>
      </c>
    </row>
    <row r="61" spans="1:6" ht="15" thickBot="1">
      <c r="A61" s="21"/>
      <c r="B61" s="22"/>
      <c r="C61" s="22"/>
      <c r="D61" s="22"/>
      <c r="E61" s="23"/>
    </row>
    <row r="63" spans="1:6" ht="15" thickBot="1"/>
    <row r="64" spans="1:6" ht="18.600000000000001" thickBot="1">
      <c r="A64" s="35" t="s">
        <v>178</v>
      </c>
      <c r="B64" s="118" t="s">
        <v>171</v>
      </c>
      <c r="C64" s="121"/>
      <c r="D64" s="121"/>
      <c r="E64" s="122"/>
    </row>
    <row r="65" spans="1:6">
      <c r="A65" s="14" t="s">
        <v>179</v>
      </c>
      <c r="B65" s="15">
        <f>Products!E25</f>
        <v>25.5</v>
      </c>
      <c r="C65" s="24"/>
      <c r="D65" s="26"/>
      <c r="E65" s="19"/>
    </row>
    <row r="66" spans="1:6">
      <c r="A66" s="18" t="s">
        <v>180</v>
      </c>
      <c r="B66" s="2">
        <f>Products!I25</f>
        <v>0</v>
      </c>
      <c r="C66" s="63"/>
      <c r="D66" s="13"/>
      <c r="E66" s="19"/>
      <c r="F66" s="64"/>
    </row>
    <row r="67" spans="1:6">
      <c r="A67" s="18" t="s">
        <v>181</v>
      </c>
      <c r="B67" s="2">
        <f>Products!M25</f>
        <v>0.1</v>
      </c>
      <c r="C67" s="63"/>
      <c r="D67" s="13"/>
      <c r="E67" s="19"/>
    </row>
    <row r="68" spans="1:6">
      <c r="A68" s="20"/>
      <c r="B68" s="13"/>
      <c r="C68" s="13"/>
      <c r="D68" s="13"/>
      <c r="E68" s="19"/>
    </row>
    <row r="69" spans="1:6" ht="15" thickBot="1">
      <c r="A69" s="21"/>
      <c r="B69" s="22"/>
      <c r="C69" s="22"/>
      <c r="D69" s="36" t="s">
        <v>82</v>
      </c>
      <c r="E69" s="37">
        <f>SUM(B65:B67)</f>
        <v>25.6</v>
      </c>
    </row>
    <row r="70" spans="1:6">
      <c r="A70" s="10"/>
    </row>
    <row r="71" spans="1:6" ht="15" thickBot="1">
      <c r="A71" s="7"/>
      <c r="B71" s="7"/>
      <c r="C71" s="7"/>
      <c r="D71" s="7"/>
      <c r="E71" s="7"/>
      <c r="F71" s="7"/>
    </row>
    <row r="72" spans="1:6" ht="18.600000000000001" thickBot="1">
      <c r="A72" s="28" t="s">
        <v>182</v>
      </c>
      <c r="B72" s="115" t="s">
        <v>171</v>
      </c>
      <c r="C72" s="116"/>
      <c r="D72" s="116"/>
      <c r="E72" s="116"/>
      <c r="F72" s="117"/>
    </row>
    <row r="73" spans="1:6">
      <c r="A73" s="30" t="s">
        <v>183</v>
      </c>
      <c r="B73" s="16"/>
      <c r="C73" s="15" t="s">
        <v>10</v>
      </c>
      <c r="D73" s="25" t="s">
        <v>11</v>
      </c>
      <c r="E73" s="15" t="s">
        <v>12</v>
      </c>
      <c r="F73" s="38" t="s">
        <v>13</v>
      </c>
    </row>
    <row r="74" spans="1:6">
      <c r="A74" s="18" t="s">
        <v>16</v>
      </c>
      <c r="B74" s="13"/>
      <c r="C74" s="2">
        <f>Timelines!B4</f>
        <v>0</v>
      </c>
      <c r="D74" s="2">
        <f>Timelines!C4</f>
        <v>0</v>
      </c>
      <c r="E74" s="2">
        <f>Timelines!D4</f>
        <v>0</v>
      </c>
      <c r="F74" s="52">
        <f>Timelines!E4</f>
        <v>0</v>
      </c>
    </row>
    <row r="75" spans="1:6" ht="15" thickBot="1">
      <c r="A75" s="39" t="s">
        <v>17</v>
      </c>
      <c r="B75" s="22"/>
      <c r="C75" s="22"/>
      <c r="D75" s="22"/>
      <c r="E75" s="22"/>
      <c r="F75" s="23"/>
    </row>
    <row r="76" spans="1:6">
      <c r="A76" s="10"/>
      <c r="B76" s="7"/>
    </row>
    <row r="77" spans="1:6">
      <c r="A77" s="11"/>
      <c r="B77" s="7"/>
    </row>
    <row r="78" spans="1:6" ht="15" thickBot="1">
      <c r="B78" s="7"/>
    </row>
    <row r="79" spans="1:6" ht="15" thickBot="1">
      <c r="A79" s="47" t="s">
        <v>184</v>
      </c>
      <c r="B79" s="16"/>
      <c r="C79" s="16"/>
      <c r="D79" s="48" t="s">
        <v>185</v>
      </c>
      <c r="E79" s="49">
        <f>'R4 FHIR Resources'!H57+'R4 FHIR Resources'!K57+'R4 FHIR Resources'!N57</f>
        <v>0.3</v>
      </c>
    </row>
    <row r="80" spans="1:6">
      <c r="A80" s="20"/>
      <c r="B80" s="13"/>
      <c r="C80" s="13"/>
      <c r="D80" s="2" t="s">
        <v>178</v>
      </c>
      <c r="E80" s="50">
        <f>E69</f>
        <v>25.6</v>
      </c>
    </row>
    <row r="81" spans="1:5" ht="28.9">
      <c r="A81" s="33"/>
      <c r="B81" s="13"/>
      <c r="C81" s="13"/>
      <c r="D81" s="51" t="s">
        <v>172</v>
      </c>
      <c r="E81" s="52">
        <f>E60</f>
        <v>5</v>
      </c>
    </row>
    <row r="82" spans="1:5">
      <c r="A82" s="33"/>
      <c r="B82" s="13"/>
      <c r="C82" s="13"/>
      <c r="D82" s="51" t="s">
        <v>186</v>
      </c>
      <c r="E82" s="52">
        <f>E47</f>
        <v>0</v>
      </c>
    </row>
    <row r="83" spans="1:5" ht="15" thickBot="1">
      <c r="A83" s="33"/>
      <c r="B83" s="13"/>
      <c r="C83" s="13"/>
      <c r="D83" s="102" t="s">
        <v>187</v>
      </c>
      <c r="E83" s="105">
        <f>B4</f>
        <v>0.2</v>
      </c>
    </row>
    <row r="84" spans="1:5" ht="15" thickBot="1">
      <c r="A84" s="33"/>
      <c r="B84" s="13"/>
      <c r="C84" s="13"/>
      <c r="D84" s="103" t="s">
        <v>188</v>
      </c>
      <c r="E84" s="104">
        <f>SUM(E79:E82)*(1+E83)</f>
        <v>37.08</v>
      </c>
    </row>
    <row r="85" spans="1:5" ht="15" thickBot="1">
      <c r="A85" s="33"/>
      <c r="B85" s="13"/>
      <c r="C85" s="13"/>
      <c r="D85" s="53"/>
      <c r="E85" s="54"/>
    </row>
    <row r="86" spans="1:5" ht="15" thickBot="1">
      <c r="A86" s="33"/>
      <c r="B86" s="13"/>
      <c r="C86" s="13"/>
      <c r="D86" s="103" t="s">
        <v>189</v>
      </c>
      <c r="E86" s="104">
        <f>'R4 FHIR Resources'!G57+'R4 FHIR Resources'!J57+'R4 FHIR Resources'!M57</f>
        <v>0.3</v>
      </c>
    </row>
    <row r="87" spans="1:5">
      <c r="A87" s="33"/>
      <c r="B87" s="13"/>
      <c r="C87" s="13"/>
      <c r="D87" s="55"/>
      <c r="E87" s="19"/>
    </row>
    <row r="88" spans="1:5">
      <c r="A88" s="18" t="s">
        <v>190</v>
      </c>
      <c r="B88" s="2" t="e">
        <f>IF(MATCH("Y",C74:F74)=1, "60", IF(MATCH("Y",C74:F74)=2, "120", IF(MATCH("Y",C74:F74)=3,"180", 240)))</f>
        <v>#N/A</v>
      </c>
      <c r="C88" s="13"/>
      <c r="D88" s="13"/>
      <c r="E88" s="19"/>
    </row>
    <row r="89" spans="1:5">
      <c r="A89" s="20"/>
      <c r="B89" s="13"/>
      <c r="C89" s="13"/>
      <c r="D89" s="13"/>
      <c r="E89" s="19"/>
    </row>
    <row r="90" spans="1:5" ht="15" thickBot="1">
      <c r="A90" s="56"/>
      <c r="B90" s="22"/>
      <c r="C90" s="22"/>
      <c r="D90" s="57" t="s">
        <v>191</v>
      </c>
      <c r="E90" s="58" t="e">
        <f>E84/B88</f>
        <v>#N/A</v>
      </c>
    </row>
    <row r="91" spans="1:5" ht="15" thickBot="1">
      <c r="A91" s="10"/>
      <c r="B91" s="7"/>
    </row>
    <row r="92" spans="1:5" ht="15" thickBot="1">
      <c r="A92" s="47" t="s">
        <v>192</v>
      </c>
      <c r="B92" s="16"/>
      <c r="C92" s="16"/>
      <c r="D92" s="48" t="s">
        <v>156</v>
      </c>
      <c r="E92" s="59">
        <f>E23</f>
        <v>8</v>
      </c>
    </row>
    <row r="93" spans="1:5">
      <c r="A93" s="20"/>
      <c r="B93" s="13"/>
      <c r="C93" s="13"/>
      <c r="D93" s="2" t="s">
        <v>168</v>
      </c>
      <c r="E93" s="50">
        <f>E36</f>
        <v>3</v>
      </c>
    </row>
    <row r="94" spans="1:5">
      <c r="A94" s="33"/>
      <c r="B94" s="13"/>
      <c r="C94" s="13"/>
      <c r="D94" s="2" t="s">
        <v>193</v>
      </c>
      <c r="E94" s="50">
        <f>Requirements!E12</f>
        <v>0</v>
      </c>
    </row>
    <row r="95" spans="1:5" ht="15" thickBot="1">
      <c r="A95" s="33"/>
      <c r="B95" s="13"/>
      <c r="C95" s="13"/>
      <c r="D95" s="102" t="s">
        <v>187</v>
      </c>
      <c r="E95" s="105">
        <f>B5</f>
        <v>0.2</v>
      </c>
    </row>
    <row r="96" spans="1:5" ht="15" thickBot="1">
      <c r="A96" s="33"/>
      <c r="B96" s="13"/>
      <c r="C96" s="13"/>
      <c r="D96" s="103" t="s">
        <v>194</v>
      </c>
      <c r="E96" s="104">
        <f>SUM(E92:E94)*(1+E95)</f>
        <v>13.2</v>
      </c>
    </row>
    <row r="97" spans="1:5">
      <c r="A97" s="33"/>
      <c r="B97" s="13"/>
      <c r="C97" s="13"/>
      <c r="D97" s="55"/>
      <c r="E97" s="19"/>
    </row>
    <row r="98" spans="1:5">
      <c r="A98" s="24" t="s">
        <v>190</v>
      </c>
      <c r="B98" s="2" t="e">
        <f>IF(MATCH("Y",C74:F74)=1, "60", IF(MATCH("Y",C74:F74)=2, "120", IF(MATCH("Y",C74:F74)=3,"180", 240)))</f>
        <v>#N/A</v>
      </c>
      <c r="C98" s="13"/>
      <c r="D98" s="13"/>
      <c r="E98" s="19"/>
    </row>
    <row r="99" spans="1:5">
      <c r="A99" s="33" t="s">
        <v>195</v>
      </c>
      <c r="B99" s="13"/>
      <c r="C99" s="13"/>
      <c r="D99" s="55"/>
      <c r="E99" s="19"/>
    </row>
    <row r="100" spans="1:5" ht="15" thickBot="1">
      <c r="A100" s="56" t="s">
        <v>196</v>
      </c>
      <c r="B100" s="22"/>
      <c r="C100" s="22"/>
      <c r="D100" s="22" t="s">
        <v>197</v>
      </c>
      <c r="E100" s="58" t="e">
        <f>E96/B98</f>
        <v>#N/A</v>
      </c>
    </row>
    <row r="102" spans="1:5" ht="15" thickBot="1"/>
    <row r="103" spans="1:5" ht="15" thickBot="1">
      <c r="D103" s="107" t="s">
        <v>198</v>
      </c>
      <c r="E103" s="106">
        <f>E84+E96</f>
        <v>50.28</v>
      </c>
    </row>
  </sheetData>
  <sheetProtection algorithmName="SHA-512" hashValue="IhfTEdCU8W0tadwBxqCizouMMZX2s/uF9dm0mGbHpeJWKuK4HIatzDWsLxBgJ1v+CTB+amm7q52HTCSFWQiHhw==" saltValue="ditWGxpKSS19xwE4q5wPLA==" spinCount="100000" sheet="1" objects="1" scenarios="1"/>
  <mergeCells count="6">
    <mergeCell ref="B26:E26"/>
    <mergeCell ref="B7:E7"/>
    <mergeCell ref="B53:E53"/>
    <mergeCell ref="B64:E64"/>
    <mergeCell ref="B72:F72"/>
    <mergeCell ref="B40:E40"/>
  </mergeCells>
  <phoneticPr fontId="2" type="noConversion"/>
  <conditionalFormatting sqref="E22">
    <cfRule type="cellIs" dxfId="9" priority="1" operator="equal">
      <formula>"GREEN"</formula>
    </cfRule>
    <cfRule type="cellIs" dxfId="8" priority="2" operator="equal">
      <formula>"AMBER"</formula>
    </cfRule>
  </conditionalFormatting>
  <conditionalFormatting sqref="E35">
    <cfRule type="cellIs" dxfId="7" priority="11" operator="equal">
      <formula>"GREEN"</formula>
    </cfRule>
    <cfRule type="cellIs" dxfId="6" priority="12" operator="equal">
      <formula>"AMBER"</formula>
    </cfRule>
  </conditionalFormatting>
  <conditionalFormatting sqref="E46">
    <cfRule type="cellIs" dxfId="5" priority="6" stopIfTrue="1" operator="equal">
      <formula>"RED"</formula>
    </cfRule>
    <cfRule type="cellIs" dxfId="4" priority="9" operator="equal">
      <formula>"GREEN"</formula>
    </cfRule>
    <cfRule type="cellIs" dxfId="3" priority="10" operator="equal">
      <formula>"AMBER"</formula>
    </cfRule>
  </conditionalFormatting>
  <conditionalFormatting sqref="E59">
    <cfRule type="cellIs" dxfId="2" priority="3" stopIfTrue="1" operator="equal">
      <formula>"RED"</formula>
    </cfRule>
    <cfRule type="cellIs" dxfId="1" priority="4" operator="equal">
      <formula>"GREEN"</formula>
    </cfRule>
    <cfRule type="cellIs" dxfId="0" priority="5" operator="equal">
      <formula>"AMBER"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BB98DB690C54A88A491298E3AFEFC" ma:contentTypeVersion="15" ma:contentTypeDescription="Create a new document." ma:contentTypeScope="" ma:versionID="8392d58560d9990b166b7cfad20e8c7b">
  <xsd:schema xmlns:xsd="http://www.w3.org/2001/XMLSchema" xmlns:xs="http://www.w3.org/2001/XMLSchema" xmlns:p="http://schemas.microsoft.com/office/2006/metadata/properties" xmlns:ns2="4e54d426-3d83-4661-9a9f-e9903de7d154" xmlns:ns3="f913c220-2516-4cf7-bfef-a0be9d1bdb82" xmlns:ns4="5668c8bc-6c30-45e9-80ca-5109d4270dfd" targetNamespace="http://schemas.microsoft.com/office/2006/metadata/properties" ma:root="true" ma:fieldsID="8b850360f0e364cc1ceb5a2d53e8608d" ns2:_="" ns3:_="" ns4:_="">
    <xsd:import namespace="4e54d426-3d83-4661-9a9f-e9903de7d154"/>
    <xsd:import namespace="f913c220-2516-4cf7-bfef-a0be9d1bdb82"/>
    <xsd:import namespace="5668c8bc-6c30-45e9-80ca-5109d4270d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4d426-3d83-4661-9a9f-e9903de7d1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b72b7f4-c981-47a4-a26e-043e4b78eb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13c220-2516-4cf7-bfef-a0be9d1bdb8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8c8bc-6c30-45e9-80ca-5109d4270df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fcdaf30-2e40-4c25-9bca-2e216a3be4c8}" ma:internalName="TaxCatchAll" ma:showField="CatchAllData" ma:web="f913c220-2516-4cf7-bfef-a0be9d1bdb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68c8bc-6c30-45e9-80ca-5109d4270dfd" xsi:nil="true"/>
    <lcf76f155ced4ddcb4097134ff3c332f xmlns="4e54d426-3d83-4661-9a9f-e9903de7d15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CB3241-B344-4223-9099-8DE9F64E0144}"/>
</file>

<file path=customXml/itemProps2.xml><?xml version="1.0" encoding="utf-8"?>
<ds:datastoreItem xmlns:ds="http://schemas.openxmlformats.org/officeDocument/2006/customXml" ds:itemID="{87BAD957-60D6-4E4C-94D9-3B832CC4FAA4}"/>
</file>

<file path=customXml/itemProps3.xml><?xml version="1.0" encoding="utf-8"?>
<ds:datastoreItem xmlns:ds="http://schemas.openxmlformats.org/officeDocument/2006/customXml" ds:itemID="{91E74AF3-F45D-4A13-840B-0014BEC0BD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Lodge</dc:creator>
  <cp:keywords/>
  <dc:description/>
  <cp:lastModifiedBy>Vicky Jaiswal</cp:lastModifiedBy>
  <cp:revision/>
  <dcterms:created xsi:type="dcterms:W3CDTF">2022-03-30T09:01:23Z</dcterms:created>
  <dcterms:modified xsi:type="dcterms:W3CDTF">2023-06-19T13:06:31Z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0x010100CAEBB98DB690C54A88A491298E3AFEFC</vt:lpwstr>
  </property>
  <property fmtid="{D5CDD505-2E9C-101B-9397-08002B2CF9AE}" pid="3" name="MediaServiceImageTags">
    <vt:lpwstr/>
  </property>
</Properties>
</file>